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M:\Projekt FAMI\RAPORT KOŃCOWY\"/>
    </mc:Choice>
  </mc:AlternateContent>
  <xr:revisionPtr revIDLastSave="0" documentId="13_ncr:1_{23D930E4-EB28-4530-88A0-77F50D5030A3}" xr6:coauthVersionLast="36" xr6:coauthVersionMax="36" xr10:uidLastSave="{00000000-0000-0000-0000-000000000000}"/>
  <bookViews>
    <workbookView xWindow="0" yWindow="0" windowWidth="16455" windowHeight="13140" xr2:uid="{00000000-000D-0000-FFFF-FFFF00000000}"/>
  </bookViews>
  <sheets>
    <sheet name="Wskaźniki" sheetId="1" r:id="rId1"/>
  </sheets>
  <definedNames>
    <definedName name="_ftn5" localSheetId="0">#REF!</definedName>
    <definedName name="_ftn5">#REF!</definedName>
    <definedName name="Odn_1" localSheetId="0">#REF!</definedName>
    <definedName name="Odn_1">#REF!</definedName>
    <definedName name="Z_C5DD3700_FBD6_4E28_8DFC_86D0685B2B22_.wvu.Rows" localSheetId="0">Wskaźniki!$A$21:$JD$21</definedName>
  </definedNames>
  <calcPr calcId="191029"/>
  <extLst>
    <ext uri="GoogleSheetsCustomDataVersion1">
      <go:sheetsCustomData xmlns:go="http://customooxmlschemas.google.com/" r:id="rId5" roundtripDataSignature="AMtx7mjLZ/dPMLU6loUz11rDMICMxE9Gyg=="/>
    </ext>
  </extLst>
</workbook>
</file>

<file path=xl/calcChain.xml><?xml version="1.0" encoding="utf-8"?>
<calcChain xmlns="http://schemas.openxmlformats.org/spreadsheetml/2006/main">
  <c r="U43" i="1" l="1"/>
  <c r="W43" i="1" s="1"/>
  <c r="Y43" i="1" s="1"/>
  <c r="S43" i="1"/>
  <c r="AD42" i="1"/>
  <c r="AB42" i="1"/>
  <c r="Z42" i="1"/>
  <c r="X42" i="1"/>
  <c r="V42" i="1"/>
  <c r="T42" i="1"/>
  <c r="R42" i="1"/>
  <c r="S42" i="1" s="1"/>
  <c r="U42" i="1" s="1"/>
  <c r="W42" i="1" s="1"/>
  <c r="Y42" i="1" s="1"/>
  <c r="AA42" i="1" s="1"/>
  <c r="AC42" i="1" s="1"/>
  <c r="AE42" i="1" s="1"/>
  <c r="AG42" i="1" s="1"/>
  <c r="AI42" i="1" s="1"/>
  <c r="AK42" i="1" s="1"/>
  <c r="Z41" i="1"/>
  <c r="X41" i="1"/>
  <c r="V41" i="1"/>
  <c r="T41" i="1"/>
  <c r="R41" i="1"/>
  <c r="P41" i="1"/>
  <c r="N41" i="1"/>
  <c r="O41" i="1" s="1"/>
  <c r="Q41" i="1" s="1"/>
  <c r="S41" i="1" s="1"/>
  <c r="U41" i="1" s="1"/>
  <c r="W41" i="1" s="1"/>
  <c r="Y41" i="1" s="1"/>
  <c r="AA41" i="1" s="1"/>
  <c r="AC41" i="1" s="1"/>
  <c r="AE41" i="1" s="1"/>
  <c r="AG41" i="1" s="1"/>
  <c r="AI41" i="1" s="1"/>
  <c r="AK41" i="1" s="1"/>
  <c r="M41" i="1"/>
  <c r="K41" i="1"/>
  <c r="S40" i="1"/>
  <c r="U40" i="1" s="1"/>
  <c r="W40" i="1" s="1"/>
  <c r="Y40" i="1" s="1"/>
  <c r="AA40" i="1" s="1"/>
  <c r="AC40" i="1" s="1"/>
  <c r="AE40" i="1" s="1"/>
  <c r="AG40" i="1" s="1"/>
  <c r="AI40" i="1" s="1"/>
  <c r="AK40" i="1" s="1"/>
  <c r="Q40" i="1"/>
  <c r="Q39" i="1"/>
  <c r="S39" i="1" s="1"/>
  <c r="U39" i="1" s="1"/>
  <c r="W39" i="1" s="1"/>
  <c r="Y39" i="1" s="1"/>
  <c r="AA39" i="1" s="1"/>
  <c r="AC39" i="1" s="1"/>
  <c r="AE39" i="1" s="1"/>
  <c r="AG39" i="1" s="1"/>
  <c r="AI39" i="1" s="1"/>
  <c r="AK39" i="1" s="1"/>
  <c r="O38" i="1"/>
  <c r="Q38" i="1" s="1"/>
  <c r="S38" i="1" s="1"/>
  <c r="U38" i="1" s="1"/>
  <c r="W38" i="1" s="1"/>
  <c r="Y38" i="1" s="1"/>
  <c r="AA38" i="1" s="1"/>
  <c r="AC38" i="1" s="1"/>
  <c r="AE38" i="1" s="1"/>
  <c r="AG38" i="1" s="1"/>
  <c r="AI38" i="1" s="1"/>
  <c r="AK38" i="1" s="1"/>
  <c r="Q37" i="1"/>
  <c r="S37" i="1" s="1"/>
  <c r="U37" i="1" s="1"/>
  <c r="W37" i="1" s="1"/>
  <c r="Y37" i="1" s="1"/>
  <c r="AA37" i="1" s="1"/>
  <c r="AC37" i="1" s="1"/>
  <c r="AE37" i="1" s="1"/>
  <c r="AG37" i="1" s="1"/>
  <c r="AI37" i="1" s="1"/>
  <c r="AK37" i="1" s="1"/>
  <c r="M36" i="1"/>
  <c r="O36" i="1" s="1"/>
  <c r="Q36" i="1" s="1"/>
  <c r="S36" i="1" s="1"/>
  <c r="U36" i="1" s="1"/>
  <c r="W36" i="1" s="1"/>
  <c r="Y36" i="1" s="1"/>
  <c r="AA36" i="1" s="1"/>
  <c r="AC36" i="1" s="1"/>
  <c r="AE36" i="1" s="1"/>
  <c r="AG36" i="1" s="1"/>
  <c r="AI36" i="1" s="1"/>
  <c r="AK36" i="1" s="1"/>
  <c r="K36" i="1"/>
  <c r="Q35" i="1"/>
  <c r="S35" i="1" s="1"/>
  <c r="U35" i="1" s="1"/>
  <c r="W35" i="1" s="1"/>
  <c r="Y35" i="1" s="1"/>
  <c r="AA35" i="1" s="1"/>
  <c r="AC35" i="1" s="1"/>
  <c r="AE35" i="1" s="1"/>
  <c r="AG35" i="1" s="1"/>
  <c r="AI35" i="1" s="1"/>
  <c r="AK35" i="1" s="1"/>
  <c r="O35" i="1"/>
  <c r="Q34" i="1"/>
  <c r="S34" i="1" s="1"/>
  <c r="U34" i="1" s="1"/>
  <c r="W34" i="1" s="1"/>
  <c r="Y34" i="1" s="1"/>
  <c r="AA34" i="1" s="1"/>
  <c r="AC34" i="1" s="1"/>
  <c r="AE34" i="1" s="1"/>
  <c r="AG34" i="1" s="1"/>
  <c r="AI34" i="1" s="1"/>
  <c r="AK34" i="1" s="1"/>
  <c r="O33" i="1"/>
  <c r="Q33" i="1" s="1"/>
  <c r="S33" i="1" s="1"/>
  <c r="U33" i="1" s="1"/>
  <c r="W33" i="1" s="1"/>
  <c r="Y33" i="1" s="1"/>
  <c r="AA33" i="1" s="1"/>
  <c r="AC33" i="1" s="1"/>
  <c r="AE33" i="1" s="1"/>
  <c r="AG33" i="1" s="1"/>
  <c r="AI33" i="1" s="1"/>
  <c r="AK33" i="1" s="1"/>
  <c r="M33" i="1"/>
  <c r="AD32" i="1"/>
  <c r="AB32" i="1"/>
  <c r="Z32" i="1"/>
  <c r="X32" i="1"/>
  <c r="V32" i="1"/>
  <c r="T32" i="1"/>
  <c r="R32" i="1"/>
  <c r="P32" i="1"/>
  <c r="N32" i="1"/>
  <c r="L32" i="1"/>
  <c r="M32" i="1" s="1"/>
  <c r="O32" i="1" s="1"/>
  <c r="Q32" i="1" s="1"/>
  <c r="S32" i="1" s="1"/>
  <c r="U32" i="1" s="1"/>
  <c r="W32" i="1" s="1"/>
  <c r="Y32" i="1" s="1"/>
  <c r="AA32" i="1" s="1"/>
  <c r="AC32" i="1" s="1"/>
  <c r="AE32" i="1" s="1"/>
  <c r="AG32" i="1" s="1"/>
  <c r="AI32" i="1" s="1"/>
  <c r="AK32" i="1" s="1"/>
  <c r="K32" i="1"/>
  <c r="J32" i="1"/>
  <c r="I32" i="1"/>
  <c r="H32" i="1"/>
  <c r="G32" i="1"/>
  <c r="F32" i="1"/>
  <c r="O31" i="1"/>
  <c r="Q31" i="1" s="1"/>
  <c r="S31" i="1" s="1"/>
  <c r="U31" i="1" s="1"/>
  <c r="W31" i="1" s="1"/>
  <c r="Y31" i="1" s="1"/>
  <c r="AA31" i="1" s="1"/>
  <c r="AC31" i="1" s="1"/>
  <c r="AE31" i="1" s="1"/>
  <c r="AG31" i="1" s="1"/>
  <c r="AI31" i="1" s="1"/>
  <c r="AK31" i="1" s="1"/>
  <c r="AK30" i="1"/>
  <c r="AI30" i="1"/>
  <c r="S29" i="1"/>
  <c r="U29" i="1" s="1"/>
  <c r="W29" i="1" s="1"/>
  <c r="Y29" i="1" s="1"/>
  <c r="AA29" i="1" s="1"/>
  <c r="AC29" i="1" s="1"/>
  <c r="AE29" i="1" s="1"/>
  <c r="AG29" i="1" s="1"/>
  <c r="AI29" i="1" s="1"/>
  <c r="AK29" i="1" s="1"/>
  <c r="Q29" i="1"/>
  <c r="M29" i="1"/>
  <c r="S28" i="1"/>
  <c r="U28" i="1" s="1"/>
  <c r="W28" i="1" s="1"/>
  <c r="Y28" i="1" s="1"/>
  <c r="AA28" i="1" s="1"/>
  <c r="AC28" i="1" s="1"/>
  <c r="AE28" i="1" s="1"/>
  <c r="AG28" i="1" s="1"/>
  <c r="AI28" i="1" s="1"/>
  <c r="AK28" i="1" s="1"/>
  <c r="Q28" i="1"/>
  <c r="M28" i="1"/>
  <c r="S27" i="1"/>
  <c r="U27" i="1" s="1"/>
  <c r="W27" i="1" s="1"/>
  <c r="Y27" i="1" s="1"/>
  <c r="AA27" i="1" s="1"/>
  <c r="AC27" i="1" s="1"/>
  <c r="AE27" i="1" s="1"/>
  <c r="AG27" i="1" s="1"/>
  <c r="AI27" i="1" s="1"/>
  <c r="AK27" i="1" s="1"/>
  <c r="Q27" i="1"/>
  <c r="M27" i="1"/>
  <c r="S26" i="1"/>
  <c r="U26" i="1" s="1"/>
  <c r="W26" i="1" s="1"/>
  <c r="Y26" i="1" s="1"/>
  <c r="AA26" i="1" s="1"/>
  <c r="AC26" i="1" s="1"/>
  <c r="AE26" i="1" s="1"/>
  <c r="AG26" i="1" s="1"/>
  <c r="AI26" i="1" s="1"/>
  <c r="AK26" i="1" s="1"/>
  <c r="Q26" i="1"/>
  <c r="M26" i="1"/>
  <c r="S25" i="1"/>
  <c r="U25" i="1" s="1"/>
  <c r="W25" i="1" s="1"/>
  <c r="Y25" i="1" s="1"/>
  <c r="AA25" i="1" s="1"/>
  <c r="AC25" i="1" s="1"/>
  <c r="AE25" i="1" s="1"/>
  <c r="AG25" i="1" s="1"/>
  <c r="AI25" i="1" s="1"/>
  <c r="AK25" i="1" s="1"/>
  <c r="Q25" i="1"/>
  <c r="M25" i="1"/>
  <c r="S24" i="1"/>
  <c r="U24" i="1" s="1"/>
  <c r="W24" i="1" s="1"/>
  <c r="Y24" i="1" s="1"/>
  <c r="AA24" i="1" s="1"/>
  <c r="AC24" i="1" s="1"/>
  <c r="AE24" i="1" s="1"/>
  <c r="AG24" i="1" s="1"/>
  <c r="AI24" i="1" s="1"/>
  <c r="AK24" i="1" s="1"/>
  <c r="Q24" i="1"/>
  <c r="M24" i="1"/>
  <c r="S23" i="1"/>
  <c r="U23" i="1" s="1"/>
  <c r="W23" i="1" s="1"/>
  <c r="Y23" i="1" s="1"/>
  <c r="AA23" i="1" s="1"/>
  <c r="AC23" i="1" s="1"/>
  <c r="AE23" i="1" s="1"/>
  <c r="AG23" i="1" s="1"/>
  <c r="AI23" i="1" s="1"/>
  <c r="AK23" i="1" s="1"/>
  <c r="Q23" i="1"/>
  <c r="M23" i="1"/>
  <c r="AI22" i="1"/>
  <c r="AK22" i="1" s="1"/>
  <c r="S22" i="1"/>
  <c r="U22" i="1" s="1"/>
  <c r="Q22" i="1"/>
  <c r="M22" i="1"/>
  <c r="AF20" i="1"/>
  <c r="AG20" i="1" s="1"/>
  <c r="AI20" i="1" s="1"/>
  <c r="AK20" i="1" s="1"/>
  <c r="AE20" i="1"/>
  <c r="Q20" i="1"/>
  <c r="AF19" i="1"/>
  <c r="AG19" i="1" s="1"/>
  <c r="AI19" i="1" s="1"/>
  <c r="AK19" i="1" s="1"/>
  <c r="AE19" i="1"/>
  <c r="Q19" i="1"/>
  <c r="AF18" i="1"/>
  <c r="AG18" i="1" s="1"/>
  <c r="AI18" i="1" s="1"/>
  <c r="AK18" i="1" s="1"/>
  <c r="AE18" i="1"/>
  <c r="Q18" i="1"/>
  <c r="AD17" i="1"/>
  <c r="AB17" i="1"/>
  <c r="Z17" i="1"/>
  <c r="X17" i="1"/>
  <c r="V17" i="1"/>
  <c r="T17" i="1"/>
  <c r="R17" i="1"/>
  <c r="P17" i="1"/>
  <c r="N17" i="1"/>
  <c r="L17" i="1"/>
  <c r="J17" i="1"/>
  <c r="I17" i="1"/>
  <c r="K17" i="1" s="1"/>
  <c r="M17" i="1" s="1"/>
  <c r="O17" i="1" s="1"/>
  <c r="Q17" i="1" s="1"/>
  <c r="S17" i="1" s="1"/>
  <c r="U17" i="1" s="1"/>
  <c r="W17" i="1" s="1"/>
  <c r="Y17" i="1" s="1"/>
  <c r="AA17" i="1" s="1"/>
  <c r="AC17" i="1" s="1"/>
  <c r="AE17" i="1" s="1"/>
  <c r="AG17" i="1" s="1"/>
  <c r="AI17" i="1" s="1"/>
  <c r="AK17" i="1" s="1"/>
  <c r="H17" i="1"/>
  <c r="G17" i="1"/>
  <c r="F17" i="1"/>
  <c r="AD16" i="1"/>
  <c r="AE16" i="1" s="1"/>
  <c r="AG16" i="1" s="1"/>
  <c r="AI16" i="1" s="1"/>
  <c r="AK16" i="1" s="1"/>
  <c r="AB16" i="1"/>
  <c r="Z16" i="1"/>
  <c r="X16" i="1"/>
  <c r="V16" i="1"/>
  <c r="T16" i="1"/>
  <c r="R16" i="1"/>
  <c r="P16" i="1"/>
  <c r="N16" i="1"/>
  <c r="L16" i="1"/>
  <c r="K16" i="1"/>
  <c r="M16" i="1" s="1"/>
  <c r="O16" i="1" s="1"/>
  <c r="Q16" i="1" s="1"/>
  <c r="S16" i="1" s="1"/>
  <c r="U16" i="1" s="1"/>
  <c r="W16" i="1" s="1"/>
  <c r="Y16" i="1" s="1"/>
  <c r="AA16" i="1" s="1"/>
  <c r="AC16" i="1" s="1"/>
  <c r="J16" i="1"/>
  <c r="AD15" i="1"/>
  <c r="AB15" i="1"/>
  <c r="Z15" i="1"/>
  <c r="X15" i="1"/>
  <c r="V15" i="1"/>
  <c r="T15" i="1"/>
  <c r="R15" i="1"/>
  <c r="P15" i="1"/>
  <c r="N15" i="1"/>
  <c r="L15" i="1"/>
  <c r="J15" i="1"/>
  <c r="I15" i="1"/>
  <c r="K15" i="1" s="1"/>
  <c r="M15" i="1" s="1"/>
  <c r="O15" i="1" s="1"/>
  <c r="Q15" i="1" s="1"/>
  <c r="S15" i="1" s="1"/>
  <c r="U15" i="1" s="1"/>
  <c r="W15" i="1" s="1"/>
  <c r="Y15" i="1" s="1"/>
  <c r="AA15" i="1" s="1"/>
  <c r="AC15" i="1" s="1"/>
  <c r="AE15" i="1" s="1"/>
  <c r="AG15" i="1" s="1"/>
  <c r="AI15" i="1" s="1"/>
  <c r="AK15" i="1" s="1"/>
  <c r="H15" i="1"/>
  <c r="G15" i="1"/>
  <c r="F15" i="1"/>
</calcChain>
</file>

<file path=xl/sharedStrings.xml><?xml version="1.0" encoding="utf-8"?>
<sst xmlns="http://schemas.openxmlformats.org/spreadsheetml/2006/main" count="113" uniqueCount="64">
  <si>
    <t>Tytuł projektu</t>
  </si>
  <si>
    <t>Integracja, adaptacja, akceptacja. Wsparcie obywateli państw trzecich zamieszkałych na Dolnym Śląsku</t>
  </si>
  <si>
    <t>Numer projektu</t>
  </si>
  <si>
    <t>9/8-2017/OG-FAMI</t>
  </si>
  <si>
    <t>FORMULARZ WSKAŹNIKÓW</t>
  </si>
  <si>
    <t>Nazwa wskaźnika</t>
  </si>
  <si>
    <t>Wartość bazowa</t>
  </si>
  <si>
    <t>Wartość docelowa</t>
  </si>
  <si>
    <t>Wartość w Raporcie kwartalnym 1 za okres 01.05-30.09.2018</t>
  </si>
  <si>
    <t>Wartość w Raporcie kwartalnym 2 za okres 01.10-31.12.2018</t>
  </si>
  <si>
    <t>Wartość w Raporcie kwartalnym 3 za okres 
01.01-31.03.2019</t>
  </si>
  <si>
    <t>Wartość w Raporcie kwartalnym 4 za okres 01.04.-30.06.2019</t>
  </si>
  <si>
    <t>Wartość w Raporcie kwartalnym 5 za okres 01.07.-30.09.2019</t>
  </si>
  <si>
    <t>Wartość w Raporcie kwartalnym 6 za okres 01-10. - 31.12.2019</t>
  </si>
  <si>
    <t>Wartość w Raporcie kwartalnym 7 za okres 01-01. - 31.03.2020</t>
  </si>
  <si>
    <t>Wartość w Raporcie kwartalnym 8 za okres 01-04. - 30.06.2020</t>
  </si>
  <si>
    <t>Wartość w Raporcie kwartalnym 9 za okres 01-07. - 30.09.2020</t>
  </si>
  <si>
    <t>Wartość w Raporcie kwartalnym 10 za okres 01-10. - 31.12.2020</t>
  </si>
  <si>
    <t>Wartość w Raporcie kwartalnym 11 za okres 01-01. - 31.03.2021</t>
  </si>
  <si>
    <t>Wartość w Raporcie kwartalnym 12 za okres 01-04. - 30.06.2021</t>
  </si>
  <si>
    <t>Wartość w Raporcie kwartalnym 13 za okres 01-07. - 30.09.2021</t>
  </si>
  <si>
    <t>Wartość w Raporcie kwartalnym 14 za okres 01-10. - 31.12.2021r.</t>
  </si>
  <si>
    <t>Wartość w Raporcie kwartalnym 15 za okres 01-01. - 31.03.2022r.</t>
  </si>
  <si>
    <t>Wartość w Raporcie kwartalnym 16 za okres 01-04. - 30.06.2022r.</t>
  </si>
  <si>
    <t>Wartość w raporcie końcowym za okres 01-07. - 31.07.2022r.</t>
  </si>
  <si>
    <t>Wartość w okresie sprawozdawczym</t>
  </si>
  <si>
    <t>Wartość od początku realizacji projektu (dane narastające)</t>
  </si>
  <si>
    <t>Wartość w danym okresie sprawozdawczym</t>
  </si>
  <si>
    <t>REZULTATY:</t>
  </si>
  <si>
    <t>WSKAŹNIKI OBOWIĄZKOWE DLA CELU SZCZEGÓŁOWEGO*</t>
  </si>
  <si>
    <t xml:space="preserve">                                                                     WSKAŹNIKI DODATKOWE**</t>
  </si>
  <si>
    <t xml:space="preserve"> </t>
  </si>
  <si>
    <t>PRODUKTY:</t>
  </si>
  <si>
    <t>C2 - Liczba osób należących do grup docelowych, wspieranych z przedmiotowego funduszu poprzez środki integracji w ramach strategii krajowych, lokalnych i regionalnych</t>
  </si>
  <si>
    <t xml:space="preserve">C.2a -Liczba osób należących do grup docelowych, którym udzielono pomocy poprzez środki ukierunkowane na kształcenie i szkolenie, w tym szkolenie językowe i działania przygotowawcze mające na celu ułatwienie dostępu do rynku pracy </t>
  </si>
  <si>
    <t>C.2b -Liczba osób należących do grup docelowych wspieranych poprzez zapewnienie doradztwa i pomocy w obszarze zakwaterowania, środków utrzymania i poradnictwa w kwestiach administracyjnych i prawnych</t>
  </si>
  <si>
    <t>C.2c -Liczba osób należących do grup docelowych, którym udzielono pomocy z zakresu opieki zdrowotnej i psychologicznej</t>
  </si>
  <si>
    <t>C.2d -Liczba osób należących do grup docelowych, którym udzielono pomocy poprzez środki związane z uczestnictwem w demokracji</t>
  </si>
  <si>
    <t>C3 – Liczba lokalnych, regionalnych i krajowych ram/środków/ narzędzi polityki udostępnionych dzięki środkom wspieranym w ramach przedmiotowego funduszu, służących integracji obywateli państw trzecich, angażujących społeczeństwo obywatelskie, wspólnoty migrantów oraz wszelkie właściwe strony</t>
  </si>
  <si>
    <t>WSKAŹNIKI DODATKOWE</t>
  </si>
  <si>
    <t>Liczba zorganizowanych seminariów tematycznych - ForUM</t>
  </si>
  <si>
    <t>Liczba zebranych w formie biuletynów wniosków i rekomendacji z ForUM dotyczących działań na rzecz migrantów</t>
  </si>
  <si>
    <t>Liczba osób, które wzięły udział szkoleniach dla przedstawicieli grup zawodowych</t>
  </si>
  <si>
    <t>Liczba godzin szkoleń dla przedstawicieli grup zawodowych</t>
  </si>
  <si>
    <t>Liczba pracowników urzędów, instytucji rynku pracy 
i pomocy społecznej, którzy wezmą udział w wizytach studyjnych</t>
  </si>
  <si>
    <t>Liczba zrealizowanych kampanii informacyjno-edukacyjnych</t>
  </si>
  <si>
    <t>Liczba artykułów opublikowanych w lokalnej prasie i/lub internetowych serwisach informacyjnych (w tym w e-prasie) o zasięgu regionalnym i/lub ogólnopolskim</t>
  </si>
  <si>
    <t>Liczba zorganizowanych targów pracy</t>
  </si>
  <si>
    <t>Liczba funkcjonujących infopunktów dla migrantów świadczących porady/doradztwo indywidualne</t>
  </si>
  <si>
    <t xml:space="preserve">Liczba stron przetłumaczonych dokumentów (dot. pozycji budżetowej F3) </t>
  </si>
  <si>
    <t>Liczba godzin doradztwa/konsultacji indywidualnych świadczonych przez specjalistów (prawnicy, doradcy zawodowi, doradcy integracyjni)</t>
  </si>
  <si>
    <t>Liczba zrealizowanych godzin kursów języka polskiego</t>
  </si>
  <si>
    <t>Liczba uczestników kursów języka polskiego</t>
  </si>
  <si>
    <t xml:space="preserve">Liczba osób, które przystapiły do egzaminu certyfikowatego z języka polskiego jako obcego </t>
  </si>
  <si>
    <t>Liczba cudzoziemców, którzy wzięli udział w kursach adaptacyjnych</t>
  </si>
  <si>
    <t>Liczba przeprowadzonych szkoleń dla kadry dydaktycznej i zarządzajacej placówek edukacyjnych</t>
  </si>
  <si>
    <t>Liczba nauczycieli i pedagogów, którzy wzięli udział w szkoleniach dla kadry dydaktycznej i zarządzajacej placówek edukacyjnych</t>
  </si>
  <si>
    <r>
      <rPr>
        <b/>
        <sz val="11"/>
        <color theme="1"/>
        <rFont val="Times New Roman"/>
      </rPr>
      <t xml:space="preserve">Liczba godzin </t>
    </r>
    <r>
      <rPr>
        <sz val="11"/>
        <color theme="1"/>
        <rFont val="Times New Roman"/>
      </rPr>
      <t>organizowanych w szkołach zajęć języka polskiego, zajęć dydaktyczno-wyrównawczych, integracyjnych oraz indywidualnych form wsparcia dla uczniów wraz z rodzicami</t>
    </r>
  </si>
  <si>
    <t>nd</t>
  </si>
  <si>
    <r>
      <rPr>
        <b/>
        <sz val="11"/>
        <color theme="1"/>
        <rFont val="Times New Roman"/>
      </rPr>
      <t xml:space="preserve">Liczba osób </t>
    </r>
    <r>
      <rPr>
        <sz val="11"/>
        <color theme="1"/>
        <rFont val="Times New Roman"/>
      </rPr>
      <t>korzystających z zajęć języka polskiego, zajęć dydaktyczno-wyrównawczych, integracyjnych oraz indywidualnych form wsparcia dla uczniów wraz z rodzicami</t>
    </r>
  </si>
  <si>
    <t>Liczba godzin wsparcia świadczonych w szkołach przez asystenta kulturowego</t>
  </si>
  <si>
    <t xml:space="preserve">Liczba porad udzielonych zdalnie (np. za pośrednictwem rozmów telefonicznych lub wiadomości elektronicznych) </t>
  </si>
  <si>
    <t>*należy uwzględnić wskaźniki wyszczególnione w Programie Krajowym dla danego celu szczegółowego</t>
  </si>
  <si>
    <t>** dodatkowe wskaźniki wyszczególnione przez Beneficjenta. Wskaźniki powinny pokazywać planowane rezultaty działań realizowanych w projekcie zgodnie z wnioskiem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</si>
</sst>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Arial Narrow"/>
    </font>
    <font>
      <sz val="10"/>
      <color theme="1"/>
      <name val="Arial"/>
    </font>
    <font>
      <sz val="10"/>
      <name val="Arial"/>
    </font>
    <font>
      <sz val="11"/>
      <color rgb="FF000000"/>
      <name val="Times New Roman"/>
    </font>
    <font>
      <sz val="12"/>
      <color theme="1"/>
      <name val="Arial Narrow"/>
    </font>
    <font>
      <sz val="11"/>
      <color theme="1"/>
      <name val="Times New Roman"/>
    </font>
    <font>
      <b/>
      <sz val="12"/>
      <color rgb="FF000000"/>
      <name val="Arial Narrow"/>
    </font>
    <font>
      <b/>
      <sz val="10"/>
      <color theme="1"/>
      <name val="Arial"/>
    </font>
    <font>
      <sz val="12"/>
      <color theme="1"/>
      <name val="Arial"/>
    </font>
    <font>
      <b/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9" xfId="0" applyFont="1" applyFill="1" applyBorder="1"/>
    <xf numFmtId="0" fontId="2" fillId="2" borderId="10" xfId="0" applyFont="1" applyFill="1" applyBorder="1"/>
    <xf numFmtId="0" fontId="4" fillId="0" borderId="9" xfId="0" applyFont="1" applyBorder="1" applyAlignment="1">
      <alignment vertical="center" wrapText="1"/>
    </xf>
    <xf numFmtId="0" fontId="5" fillId="3" borderId="9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2" fillId="0" borderId="9" xfId="0" applyFont="1" applyBorder="1"/>
    <xf numFmtId="0" fontId="2" fillId="4" borderId="9" xfId="0" applyFont="1" applyFill="1" applyBorder="1"/>
    <xf numFmtId="0" fontId="1" fillId="2" borderId="9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9" fontId="5" fillId="0" borderId="9" xfId="0" applyNumberFormat="1" applyFont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1" fillId="4" borderId="10" xfId="0" applyFont="1" applyFill="1" applyBorder="1" applyAlignment="1">
      <alignment horizontal="center" vertical="center" wrapText="1"/>
    </xf>
    <xf numFmtId="0" fontId="2" fillId="4" borderId="10" xfId="0" applyFont="1" applyFill="1" applyBorder="1"/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2" borderId="6" xfId="0" applyFont="1" applyFill="1" applyBorder="1" applyAlignment="1">
      <alignment horizontal="center" vertical="top" wrapText="1"/>
    </xf>
    <xf numFmtId="0" fontId="3" fillId="0" borderId="8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1" fillId="2" borderId="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1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top" wrapText="1"/>
    </xf>
    <xf numFmtId="0" fontId="3" fillId="0" borderId="18" xfId="0" applyFont="1" applyBorder="1"/>
    <xf numFmtId="0" fontId="5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1000"/>
  <sheetViews>
    <sheetView tabSelected="1" workbookViewId="0">
      <pane xSplit="3" ySplit="1" topLeftCell="AJ30" activePane="bottomRight" state="frozen"/>
      <selection pane="topRight" activeCell="D1" sqref="D1"/>
      <selection pane="bottomLeft" activeCell="A2" sqref="A2"/>
      <selection pane="bottomRight" activeCell="C30" sqref="C30"/>
    </sheetView>
  </sheetViews>
  <sheetFormatPr defaultColWidth="12.5703125" defaultRowHeight="15" customHeight="1" x14ac:dyDescent="0.2"/>
  <cols>
    <col min="1" max="1" width="64.140625" customWidth="1"/>
    <col min="2" max="3" width="14.28515625" customWidth="1"/>
    <col min="4" max="6" width="18.5703125" customWidth="1"/>
    <col min="7" max="15" width="21" customWidth="1"/>
    <col min="16" max="18" width="22.7109375" customWidth="1"/>
    <col min="19" max="19" width="24.7109375" customWidth="1"/>
    <col min="20" max="20" width="22.7109375" customWidth="1"/>
    <col min="21" max="27" width="24.7109375" customWidth="1"/>
    <col min="28" max="28" width="25.5703125" customWidth="1"/>
    <col min="29" max="29" width="27.140625" customWidth="1"/>
    <col min="30" max="30" width="21.85546875" customWidth="1"/>
    <col min="31" max="37" width="27.5703125" customWidth="1"/>
  </cols>
  <sheetData>
    <row r="1" spans="1:37" ht="28.5" customHeight="1" x14ac:dyDescent="0.2">
      <c r="A1" s="1" t="s">
        <v>0</v>
      </c>
      <c r="B1" s="52" t="s">
        <v>1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2"/>
      <c r="AG1" s="2"/>
      <c r="AH1" s="2"/>
      <c r="AI1" s="2"/>
      <c r="AJ1" s="2"/>
      <c r="AK1" s="2"/>
    </row>
    <row r="2" spans="1:37" ht="25.5" customHeight="1" x14ac:dyDescent="0.2">
      <c r="A2" s="3" t="s">
        <v>2</v>
      </c>
      <c r="B2" s="54" t="s">
        <v>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2"/>
      <c r="AG2" s="2"/>
      <c r="AH2" s="2"/>
      <c r="AI2" s="2"/>
      <c r="AJ2" s="2"/>
      <c r="AK2" s="2"/>
    </row>
    <row r="3" spans="1:37" ht="32.25" customHeight="1" x14ac:dyDescent="0.25">
      <c r="A3" s="56" t="s">
        <v>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0"/>
      <c r="R3" s="49"/>
      <c r="S3" s="50"/>
      <c r="T3" s="49"/>
      <c r="U3" s="50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37" ht="31.5" customHeight="1" x14ac:dyDescent="0.2">
      <c r="A4" s="5" t="s">
        <v>5</v>
      </c>
      <c r="B4" s="5" t="s">
        <v>6</v>
      </c>
      <c r="C4" s="5" t="s">
        <v>7</v>
      </c>
      <c r="D4" s="49" t="s">
        <v>8</v>
      </c>
      <c r="E4" s="50"/>
      <c r="F4" s="49" t="s">
        <v>9</v>
      </c>
      <c r="G4" s="50"/>
      <c r="H4" s="49" t="s">
        <v>10</v>
      </c>
      <c r="I4" s="50"/>
      <c r="J4" s="49" t="s">
        <v>11</v>
      </c>
      <c r="K4" s="50"/>
      <c r="L4" s="49" t="s">
        <v>12</v>
      </c>
      <c r="M4" s="50"/>
      <c r="N4" s="49" t="s">
        <v>13</v>
      </c>
      <c r="O4" s="51"/>
      <c r="P4" s="49" t="s">
        <v>14</v>
      </c>
      <c r="Q4" s="50"/>
      <c r="R4" s="49" t="s">
        <v>15</v>
      </c>
      <c r="S4" s="50"/>
      <c r="T4" s="49" t="s">
        <v>16</v>
      </c>
      <c r="U4" s="50"/>
      <c r="V4" s="49" t="s">
        <v>17</v>
      </c>
      <c r="W4" s="50"/>
      <c r="X4" s="49" t="s">
        <v>18</v>
      </c>
      <c r="Y4" s="50"/>
      <c r="Z4" s="49" t="s">
        <v>19</v>
      </c>
      <c r="AA4" s="50"/>
      <c r="AB4" s="49" t="s">
        <v>20</v>
      </c>
      <c r="AC4" s="50"/>
      <c r="AD4" s="49" t="s">
        <v>21</v>
      </c>
      <c r="AE4" s="50"/>
      <c r="AF4" s="49" t="s">
        <v>22</v>
      </c>
      <c r="AG4" s="50"/>
      <c r="AH4" s="49" t="s">
        <v>23</v>
      </c>
      <c r="AI4" s="50"/>
      <c r="AJ4" s="49" t="s">
        <v>24</v>
      </c>
      <c r="AK4" s="50"/>
    </row>
    <row r="5" spans="1:37" ht="90.75" customHeight="1" x14ac:dyDescent="0.2">
      <c r="A5" s="6"/>
      <c r="B5" s="49"/>
      <c r="C5" s="50"/>
      <c r="D5" s="5" t="s">
        <v>25</v>
      </c>
      <c r="E5" s="5" t="s">
        <v>26</v>
      </c>
      <c r="F5" s="5" t="s">
        <v>27</v>
      </c>
      <c r="G5" s="5" t="s">
        <v>26</v>
      </c>
      <c r="H5" s="5" t="s">
        <v>25</v>
      </c>
      <c r="I5" s="5" t="s">
        <v>26</v>
      </c>
      <c r="J5" s="5" t="s">
        <v>25</v>
      </c>
      <c r="K5" s="5" t="s">
        <v>26</v>
      </c>
      <c r="L5" s="5" t="s">
        <v>25</v>
      </c>
      <c r="M5" s="5" t="s">
        <v>26</v>
      </c>
      <c r="N5" s="5" t="s">
        <v>25</v>
      </c>
      <c r="O5" s="7" t="s">
        <v>26</v>
      </c>
      <c r="P5" s="5" t="s">
        <v>25</v>
      </c>
      <c r="Q5" s="7" t="s">
        <v>26</v>
      </c>
      <c r="R5" s="5" t="s">
        <v>25</v>
      </c>
      <c r="S5" s="7" t="s">
        <v>26</v>
      </c>
      <c r="T5" s="5" t="s">
        <v>25</v>
      </c>
      <c r="U5" s="7" t="s">
        <v>26</v>
      </c>
      <c r="V5" s="5" t="s">
        <v>25</v>
      </c>
      <c r="W5" s="7" t="s">
        <v>26</v>
      </c>
      <c r="X5" s="5" t="s">
        <v>25</v>
      </c>
      <c r="Y5" s="7" t="s">
        <v>26</v>
      </c>
      <c r="Z5" s="5" t="s">
        <v>25</v>
      </c>
      <c r="AA5" s="7" t="s">
        <v>26</v>
      </c>
      <c r="AB5" s="5" t="s">
        <v>25</v>
      </c>
      <c r="AC5" s="7" t="s">
        <v>26</v>
      </c>
      <c r="AD5" s="5" t="s">
        <v>25</v>
      </c>
      <c r="AE5" s="4" t="s">
        <v>26</v>
      </c>
      <c r="AF5" s="5" t="s">
        <v>25</v>
      </c>
      <c r="AG5" s="5" t="s">
        <v>26</v>
      </c>
      <c r="AH5" s="5" t="s">
        <v>25</v>
      </c>
      <c r="AI5" s="5" t="s">
        <v>26</v>
      </c>
      <c r="AJ5" s="5" t="s">
        <v>25</v>
      </c>
      <c r="AK5" s="5" t="s">
        <v>26</v>
      </c>
    </row>
    <row r="6" spans="1:37" ht="40.5" customHeight="1" x14ac:dyDescent="0.2">
      <c r="A6" s="61" t="s">
        <v>28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0"/>
      <c r="R6" s="8"/>
      <c r="S6" s="9"/>
      <c r="T6" s="8"/>
      <c r="U6" s="9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16.5" customHeight="1" x14ac:dyDescent="0.2">
      <c r="A7" s="61" t="s">
        <v>29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0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5" customHeight="1" x14ac:dyDescent="0.2">
      <c r="A8" s="10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4"/>
      <c r="Q8" s="14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</row>
    <row r="9" spans="1:37" ht="15" customHeight="1" x14ac:dyDescent="0.2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4"/>
      <c r="Q9" s="14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37" ht="16.5" customHeight="1" x14ac:dyDescent="0.2">
      <c r="A10" s="61" t="s">
        <v>30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61"/>
      <c r="U10" s="51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</row>
    <row r="11" spans="1:37" ht="21" customHeight="1" x14ac:dyDescent="0.2">
      <c r="A11" s="17"/>
      <c r="B11" s="18"/>
      <c r="C11" s="18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  <c r="P11" s="14"/>
      <c r="Q11" s="14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21.75" customHeight="1" x14ac:dyDescent="0.2">
      <c r="A12" s="17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3"/>
      <c r="P12" s="14"/>
      <c r="Q12" s="14"/>
      <c r="R12" s="15"/>
      <c r="S12" s="15"/>
      <c r="T12" s="15"/>
      <c r="U12" s="15"/>
      <c r="V12" s="15"/>
      <c r="W12" s="15"/>
      <c r="X12" s="15"/>
      <c r="Y12" s="15" t="s">
        <v>31</v>
      </c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ht="33.75" customHeight="1" x14ac:dyDescent="0.2">
      <c r="A13" s="57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7"/>
      <c r="U13" s="58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</row>
    <row r="14" spans="1:37" ht="16.5" customHeight="1" x14ac:dyDescent="0.2">
      <c r="A14" s="59" t="s">
        <v>29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59"/>
      <c r="U14" s="60"/>
      <c r="V14" s="16"/>
      <c r="W14" s="16"/>
      <c r="X14" s="16"/>
      <c r="Y14" s="16"/>
      <c r="Z14" s="16"/>
      <c r="AA14" s="16"/>
      <c r="AB14" s="16"/>
      <c r="AC14" s="16"/>
      <c r="AD14" s="19"/>
      <c r="AE14" s="19"/>
      <c r="AF14" s="16"/>
      <c r="AG14" s="16"/>
      <c r="AH14" s="16"/>
      <c r="AI14" s="16"/>
      <c r="AJ14" s="16"/>
      <c r="AK14" s="16"/>
    </row>
    <row r="15" spans="1:37" ht="51" customHeight="1" x14ac:dyDescent="0.2">
      <c r="A15" s="20" t="s">
        <v>33</v>
      </c>
      <c r="B15" s="21">
        <v>0</v>
      </c>
      <c r="C15" s="22">
        <v>12370</v>
      </c>
      <c r="D15" s="23">
        <v>411</v>
      </c>
      <c r="E15" s="23">
        <v>411</v>
      </c>
      <c r="F15" s="23">
        <f>323+149</f>
        <v>472</v>
      </c>
      <c r="G15" s="23">
        <f>734+149</f>
        <v>883</v>
      </c>
      <c r="H15" s="23">
        <f>389+980</f>
        <v>1369</v>
      </c>
      <c r="I15" s="23">
        <f>1123+1129</f>
        <v>2252</v>
      </c>
      <c r="J15" s="24">
        <f>SUM(112+1546)</f>
        <v>1658</v>
      </c>
      <c r="K15" s="24">
        <f t="shared" ref="K15:K17" si="0">I15+J15</f>
        <v>3910</v>
      </c>
      <c r="L15" s="24">
        <f>SUM(242+844)</f>
        <v>1086</v>
      </c>
      <c r="M15" s="24">
        <f t="shared" ref="M15:M17" si="1">K15+L15</f>
        <v>4996</v>
      </c>
      <c r="N15" s="24">
        <f>176+(946+98)</f>
        <v>1220</v>
      </c>
      <c r="O15" s="24">
        <f t="shared" ref="O15:O17" si="2">M15+N15</f>
        <v>6216</v>
      </c>
      <c r="P15" s="24">
        <f>175+(1070+42+3)</f>
        <v>1290</v>
      </c>
      <c r="Q15" s="24">
        <f t="shared" ref="Q15:Q20" si="3">O15+P15</f>
        <v>7506</v>
      </c>
      <c r="R15" s="23">
        <f>(30+9+3+3)+26+7</f>
        <v>78</v>
      </c>
      <c r="S15" s="23">
        <f t="shared" ref="S15:S17" si="4">Q15+R15</f>
        <v>7584</v>
      </c>
      <c r="T15" s="23">
        <f>199+(525+50)</f>
        <v>774</v>
      </c>
      <c r="U15" s="23">
        <f t="shared" ref="U15:U17" si="5">S15+T15</f>
        <v>8358</v>
      </c>
      <c r="V15" s="24">
        <f>153+660+11</f>
        <v>824</v>
      </c>
      <c r="W15" s="23">
        <f t="shared" ref="W15:W17" si="6">U15+V15</f>
        <v>9182</v>
      </c>
      <c r="X15" s="24">
        <f>156+(257+275+288)+7</f>
        <v>983</v>
      </c>
      <c r="Y15" s="23">
        <f t="shared" ref="Y15:Y17" si="7">W15+X15</f>
        <v>10165</v>
      </c>
      <c r="Z15" s="23">
        <f>106+724</f>
        <v>830</v>
      </c>
      <c r="AA15" s="23">
        <f t="shared" ref="AA15:AA17" si="8">Y15+Z15</f>
        <v>10995</v>
      </c>
      <c r="AB15" s="24">
        <f>113+828</f>
        <v>941</v>
      </c>
      <c r="AC15" s="25">
        <f t="shared" ref="AC15:AC17" si="9">AA15+AB15</f>
        <v>11936</v>
      </c>
      <c r="AD15" s="26">
        <f>96+(192+48)</f>
        <v>336</v>
      </c>
      <c r="AE15" s="26">
        <f t="shared" ref="AE15:AE20" si="10">AD15+AC15</f>
        <v>12272</v>
      </c>
      <c r="AF15" s="26">
        <v>90</v>
      </c>
      <c r="AG15" s="26">
        <f t="shared" ref="AG15:AG17" si="11">AF15+AE15</f>
        <v>12362</v>
      </c>
      <c r="AH15" s="26">
        <v>117</v>
      </c>
      <c r="AI15" s="26">
        <f t="shared" ref="AI15:AI20" si="12">AH15+AG15</f>
        <v>12479</v>
      </c>
      <c r="AJ15" s="27">
        <v>0</v>
      </c>
      <c r="AK15" s="26">
        <f t="shared" ref="AK15:AK20" si="13">AJ15+AI15</f>
        <v>12479</v>
      </c>
    </row>
    <row r="16" spans="1:37" ht="59.25" customHeight="1" x14ac:dyDescent="0.2">
      <c r="A16" s="20" t="s">
        <v>34</v>
      </c>
      <c r="B16" s="21">
        <v>0</v>
      </c>
      <c r="C16" s="28">
        <v>400</v>
      </c>
      <c r="D16" s="23">
        <v>59</v>
      </c>
      <c r="E16" s="23">
        <v>59</v>
      </c>
      <c r="F16" s="23">
        <v>59</v>
      </c>
      <c r="G16" s="23">
        <v>118</v>
      </c>
      <c r="H16" s="23">
        <v>48</v>
      </c>
      <c r="I16" s="23">
        <v>166</v>
      </c>
      <c r="J16" s="23">
        <f>SUM(25+13)</f>
        <v>38</v>
      </c>
      <c r="K16" s="23">
        <f t="shared" si="0"/>
        <v>204</v>
      </c>
      <c r="L16" s="24">
        <f>(36+21)</f>
        <v>57</v>
      </c>
      <c r="M16" s="24">
        <f t="shared" si="1"/>
        <v>261</v>
      </c>
      <c r="N16" s="24">
        <f>35+13</f>
        <v>48</v>
      </c>
      <c r="O16" s="24">
        <f t="shared" si="2"/>
        <v>309</v>
      </c>
      <c r="P16" s="24">
        <f>42+4</f>
        <v>46</v>
      </c>
      <c r="Q16" s="24">
        <f t="shared" si="3"/>
        <v>355</v>
      </c>
      <c r="R16" s="23">
        <f>(30+3)+19</f>
        <v>52</v>
      </c>
      <c r="S16" s="23">
        <f t="shared" si="4"/>
        <v>407</v>
      </c>
      <c r="T16" s="23">
        <f>(9+30)+20</f>
        <v>59</v>
      </c>
      <c r="U16" s="23">
        <f t="shared" si="5"/>
        <v>466</v>
      </c>
      <c r="V16" s="24">
        <f>41+9</f>
        <v>50</v>
      </c>
      <c r="W16" s="23">
        <f t="shared" si="6"/>
        <v>516</v>
      </c>
      <c r="X16" s="24">
        <f>24+29</f>
        <v>53</v>
      </c>
      <c r="Y16" s="23">
        <f t="shared" si="7"/>
        <v>569</v>
      </c>
      <c r="Z16" s="23">
        <f>5+23</f>
        <v>28</v>
      </c>
      <c r="AA16" s="23">
        <f t="shared" si="8"/>
        <v>597</v>
      </c>
      <c r="AB16" s="24">
        <f>5+14</f>
        <v>19</v>
      </c>
      <c r="AC16" s="25">
        <f t="shared" si="9"/>
        <v>616</v>
      </c>
      <c r="AD16" s="29">
        <f>2+4</f>
        <v>6</v>
      </c>
      <c r="AE16" s="26">
        <f t="shared" si="10"/>
        <v>622</v>
      </c>
      <c r="AF16" s="26">
        <v>0</v>
      </c>
      <c r="AG16" s="26">
        <f t="shared" si="11"/>
        <v>622</v>
      </c>
      <c r="AH16" s="26">
        <v>0</v>
      </c>
      <c r="AI16" s="26">
        <f t="shared" si="12"/>
        <v>622</v>
      </c>
      <c r="AJ16" s="27">
        <v>0</v>
      </c>
      <c r="AK16" s="26">
        <f t="shared" si="13"/>
        <v>622</v>
      </c>
    </row>
    <row r="17" spans="1:37" ht="52.5" customHeight="1" x14ac:dyDescent="0.2">
      <c r="A17" s="20" t="s">
        <v>35</v>
      </c>
      <c r="B17" s="21">
        <v>0</v>
      </c>
      <c r="C17" s="28">
        <v>3300</v>
      </c>
      <c r="D17" s="23">
        <v>330</v>
      </c>
      <c r="E17" s="23">
        <v>330</v>
      </c>
      <c r="F17" s="23">
        <f>113+10</f>
        <v>123</v>
      </c>
      <c r="G17" s="23">
        <f>443+10</f>
        <v>453</v>
      </c>
      <c r="H17" s="23">
        <f>252+45</f>
        <v>297</v>
      </c>
      <c r="I17" s="23">
        <f>695+55</f>
        <v>750</v>
      </c>
      <c r="J17" s="24">
        <f>+SUM(129+141)</f>
        <v>270</v>
      </c>
      <c r="K17" s="23">
        <f t="shared" si="0"/>
        <v>1020</v>
      </c>
      <c r="L17" s="24">
        <f>SUM(239+164)</f>
        <v>403</v>
      </c>
      <c r="M17" s="24">
        <f t="shared" si="1"/>
        <v>1423</v>
      </c>
      <c r="N17" s="24">
        <f>159+122</f>
        <v>281</v>
      </c>
      <c r="O17" s="24">
        <f t="shared" si="2"/>
        <v>1704</v>
      </c>
      <c r="P17" s="24">
        <f>133+134</f>
        <v>267</v>
      </c>
      <c r="Q17" s="24">
        <f t="shared" si="3"/>
        <v>1971</v>
      </c>
      <c r="R17" s="23">
        <f>(3+3)+47</f>
        <v>53</v>
      </c>
      <c r="S17" s="23">
        <f t="shared" si="4"/>
        <v>2024</v>
      </c>
      <c r="T17" s="23">
        <f>(113+19)+117</f>
        <v>249</v>
      </c>
      <c r="U17" s="23">
        <f t="shared" si="5"/>
        <v>2273</v>
      </c>
      <c r="V17" s="24">
        <f>96+67</f>
        <v>163</v>
      </c>
      <c r="W17" s="23">
        <f t="shared" si="6"/>
        <v>2436</v>
      </c>
      <c r="X17" s="24">
        <f>125+86</f>
        <v>211</v>
      </c>
      <c r="Y17" s="23">
        <f t="shared" si="7"/>
        <v>2647</v>
      </c>
      <c r="Z17" s="23">
        <f>113+97</f>
        <v>210</v>
      </c>
      <c r="AA17" s="23">
        <f t="shared" si="8"/>
        <v>2857</v>
      </c>
      <c r="AB17" s="24">
        <f>126+78</f>
        <v>204</v>
      </c>
      <c r="AC17" s="25">
        <f t="shared" si="9"/>
        <v>3061</v>
      </c>
      <c r="AD17" s="29">
        <f>104+37</f>
        <v>141</v>
      </c>
      <c r="AE17" s="26">
        <f t="shared" si="10"/>
        <v>3202</v>
      </c>
      <c r="AF17" s="26">
        <v>101</v>
      </c>
      <c r="AG17" s="26">
        <f t="shared" si="11"/>
        <v>3303</v>
      </c>
      <c r="AH17" s="26">
        <v>119</v>
      </c>
      <c r="AI17" s="26">
        <f t="shared" si="12"/>
        <v>3422</v>
      </c>
      <c r="AJ17" s="27">
        <v>0</v>
      </c>
      <c r="AK17" s="26">
        <f t="shared" si="13"/>
        <v>3422</v>
      </c>
    </row>
    <row r="18" spans="1:37" ht="27" customHeight="1" x14ac:dyDescent="0.2">
      <c r="A18" s="20" t="s">
        <v>36</v>
      </c>
      <c r="B18" s="11">
        <v>0</v>
      </c>
      <c r="C18" s="28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24">
        <v>0</v>
      </c>
      <c r="M18" s="24">
        <v>0</v>
      </c>
      <c r="N18" s="30">
        <v>0</v>
      </c>
      <c r="O18" s="31">
        <v>0</v>
      </c>
      <c r="P18" s="30">
        <v>0</v>
      </c>
      <c r="Q18" s="24">
        <f t="shared" si="3"/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3">
        <v>0</v>
      </c>
      <c r="X18" s="24">
        <v>0</v>
      </c>
      <c r="Y18" s="23">
        <v>0</v>
      </c>
      <c r="Z18" s="23">
        <v>0</v>
      </c>
      <c r="AA18" s="23">
        <v>0</v>
      </c>
      <c r="AB18" s="23">
        <v>0</v>
      </c>
      <c r="AC18" s="25">
        <v>0</v>
      </c>
      <c r="AD18" s="26">
        <v>0</v>
      </c>
      <c r="AE18" s="26">
        <f t="shared" si="10"/>
        <v>0</v>
      </c>
      <c r="AF18" s="26">
        <f t="shared" ref="AF18:AG18" si="14">AE18+AD18</f>
        <v>0</v>
      </c>
      <c r="AG18" s="26">
        <f t="shared" si="14"/>
        <v>0</v>
      </c>
      <c r="AH18" s="26">
        <v>0</v>
      </c>
      <c r="AI18" s="26">
        <f t="shared" si="12"/>
        <v>0</v>
      </c>
      <c r="AJ18" s="27">
        <v>0</v>
      </c>
      <c r="AK18" s="26">
        <f t="shared" si="13"/>
        <v>0</v>
      </c>
    </row>
    <row r="19" spans="1:37" ht="27" customHeight="1" x14ac:dyDescent="0.2">
      <c r="A19" s="32" t="s">
        <v>37</v>
      </c>
      <c r="B19" s="11">
        <v>0</v>
      </c>
      <c r="C19" s="28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24">
        <v>0</v>
      </c>
      <c r="M19" s="24">
        <v>0</v>
      </c>
      <c r="N19" s="30">
        <v>0</v>
      </c>
      <c r="O19" s="31">
        <v>0</v>
      </c>
      <c r="P19" s="30">
        <v>0</v>
      </c>
      <c r="Q19" s="24">
        <f t="shared" si="3"/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5">
        <v>0</v>
      </c>
      <c r="AD19" s="26">
        <v>0</v>
      </c>
      <c r="AE19" s="26">
        <f t="shared" si="10"/>
        <v>0</v>
      </c>
      <c r="AF19" s="26">
        <f t="shared" ref="AF19:AG19" si="15">AE19+AD19</f>
        <v>0</v>
      </c>
      <c r="AG19" s="26">
        <f t="shared" si="15"/>
        <v>0</v>
      </c>
      <c r="AH19" s="26">
        <v>0</v>
      </c>
      <c r="AI19" s="26">
        <f t="shared" si="12"/>
        <v>0</v>
      </c>
      <c r="AJ19" s="27">
        <v>0</v>
      </c>
      <c r="AK19" s="26">
        <f t="shared" si="13"/>
        <v>0</v>
      </c>
    </row>
    <row r="20" spans="1:37" ht="27" customHeight="1" x14ac:dyDescent="0.2">
      <c r="A20" s="32" t="s">
        <v>38</v>
      </c>
      <c r="B20" s="11">
        <v>0</v>
      </c>
      <c r="C20" s="28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24">
        <v>0</v>
      </c>
      <c r="M20" s="24">
        <v>0</v>
      </c>
      <c r="N20" s="30">
        <v>0</v>
      </c>
      <c r="O20" s="31">
        <v>0</v>
      </c>
      <c r="P20" s="30">
        <v>0</v>
      </c>
      <c r="Q20" s="24">
        <f t="shared" si="3"/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0</v>
      </c>
      <c r="AB20" s="23">
        <v>0</v>
      </c>
      <c r="AC20" s="25">
        <v>0</v>
      </c>
      <c r="AD20" s="26">
        <v>0</v>
      </c>
      <c r="AE20" s="26">
        <f t="shared" si="10"/>
        <v>0</v>
      </c>
      <c r="AF20" s="26">
        <f t="shared" ref="AF20:AG20" si="16">AE20+AD20</f>
        <v>0</v>
      </c>
      <c r="AG20" s="26">
        <f t="shared" si="16"/>
        <v>0</v>
      </c>
      <c r="AH20" s="26">
        <v>0</v>
      </c>
      <c r="AI20" s="26">
        <f t="shared" si="12"/>
        <v>0</v>
      </c>
      <c r="AJ20" s="27">
        <v>0</v>
      </c>
      <c r="AK20" s="26">
        <f t="shared" si="13"/>
        <v>0</v>
      </c>
    </row>
    <row r="21" spans="1:37" ht="16.5" customHeight="1" x14ac:dyDescent="0.2">
      <c r="A21" s="61" t="s">
        <v>39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16"/>
      <c r="W21" s="16"/>
      <c r="X21" s="16"/>
      <c r="Y21" s="16"/>
      <c r="Z21" s="16"/>
      <c r="AA21" s="16"/>
      <c r="AB21" s="16"/>
      <c r="AC21" s="16"/>
      <c r="AD21" s="33"/>
      <c r="AE21" s="33"/>
      <c r="AF21" s="16"/>
      <c r="AG21" s="16"/>
      <c r="AH21" s="16"/>
      <c r="AI21" s="16"/>
      <c r="AJ21" s="16"/>
      <c r="AK21" s="16"/>
    </row>
    <row r="22" spans="1:37" ht="16.5" customHeight="1" x14ac:dyDescent="0.2">
      <c r="A22" s="20" t="s">
        <v>40</v>
      </c>
      <c r="B22" s="28">
        <v>0</v>
      </c>
      <c r="C22" s="28">
        <v>3</v>
      </c>
      <c r="D22" s="30">
        <v>0</v>
      </c>
      <c r="E22" s="30">
        <v>0</v>
      </c>
      <c r="F22" s="30">
        <v>0</v>
      </c>
      <c r="G22" s="30">
        <v>0</v>
      </c>
      <c r="H22" s="30">
        <v>1</v>
      </c>
      <c r="I22" s="30">
        <v>1</v>
      </c>
      <c r="J22" s="30">
        <v>0</v>
      </c>
      <c r="K22" s="30">
        <v>1</v>
      </c>
      <c r="L22" s="30">
        <v>0</v>
      </c>
      <c r="M22" s="30">
        <f t="shared" ref="M22:M29" si="17">K22+L22</f>
        <v>1</v>
      </c>
      <c r="N22" s="30">
        <v>1</v>
      </c>
      <c r="O22" s="31">
        <v>2</v>
      </c>
      <c r="P22" s="30">
        <v>0</v>
      </c>
      <c r="Q22" s="31">
        <f t="shared" ref="Q22:Q29" si="18">O22+P22</f>
        <v>2</v>
      </c>
      <c r="R22" s="34">
        <v>0</v>
      </c>
      <c r="S22" s="23">
        <f t="shared" ref="S22:S29" si="19">Q22+R22</f>
        <v>2</v>
      </c>
      <c r="T22" s="34">
        <v>0</v>
      </c>
      <c r="U22" s="23">
        <f t="shared" ref="U22:U29" si="20">S22+T22</f>
        <v>2</v>
      </c>
      <c r="V22" s="23">
        <v>0</v>
      </c>
      <c r="W22" s="23">
        <v>2</v>
      </c>
      <c r="X22" s="24">
        <v>1</v>
      </c>
      <c r="Y22" s="23">
        <v>3</v>
      </c>
      <c r="Z22" s="23">
        <v>0</v>
      </c>
      <c r="AA22" s="23">
        <v>3</v>
      </c>
      <c r="AB22" s="23">
        <v>0</v>
      </c>
      <c r="AC22" s="25">
        <v>3</v>
      </c>
      <c r="AD22" s="26">
        <v>0</v>
      </c>
      <c r="AE22" s="26">
        <v>3</v>
      </c>
      <c r="AF22" s="26">
        <v>0</v>
      </c>
      <c r="AG22" s="26">
        <v>3</v>
      </c>
      <c r="AH22" s="26">
        <v>0</v>
      </c>
      <c r="AI22" s="26">
        <f t="shared" ref="AI22:AI42" si="21">AH22+AG22</f>
        <v>3</v>
      </c>
      <c r="AJ22" s="27">
        <v>0</v>
      </c>
      <c r="AK22" s="26">
        <f t="shared" ref="AK22:AK42" si="22">AJ22+AI22</f>
        <v>3</v>
      </c>
    </row>
    <row r="23" spans="1:37" ht="32.25" customHeight="1" x14ac:dyDescent="0.2">
      <c r="A23" s="20" t="s">
        <v>41</v>
      </c>
      <c r="B23" s="35">
        <v>0</v>
      </c>
      <c r="C23" s="35">
        <v>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1</v>
      </c>
      <c r="K23" s="30">
        <v>1</v>
      </c>
      <c r="L23" s="30">
        <v>0</v>
      </c>
      <c r="M23" s="30">
        <f t="shared" si="17"/>
        <v>1</v>
      </c>
      <c r="N23" s="30">
        <v>1</v>
      </c>
      <c r="O23" s="31">
        <v>2</v>
      </c>
      <c r="P23" s="30">
        <v>0</v>
      </c>
      <c r="Q23" s="31">
        <f t="shared" si="18"/>
        <v>2</v>
      </c>
      <c r="R23" s="34">
        <v>0</v>
      </c>
      <c r="S23" s="23">
        <f t="shared" si="19"/>
        <v>2</v>
      </c>
      <c r="T23" s="34">
        <v>0</v>
      </c>
      <c r="U23" s="23">
        <f t="shared" si="20"/>
        <v>2</v>
      </c>
      <c r="V23" s="23">
        <v>0</v>
      </c>
      <c r="W23" s="23">
        <f t="shared" ref="W23:W29" si="23">U23+V23</f>
        <v>2</v>
      </c>
      <c r="X23" s="24">
        <v>0</v>
      </c>
      <c r="Y23" s="23">
        <f t="shared" ref="Y23:Y29" si="24">W23+X23</f>
        <v>2</v>
      </c>
      <c r="Z23" s="23">
        <v>1</v>
      </c>
      <c r="AA23" s="23">
        <f t="shared" ref="AA23:AA29" si="25">Y23+Z23</f>
        <v>3</v>
      </c>
      <c r="AB23" s="23">
        <v>0</v>
      </c>
      <c r="AC23" s="25">
        <f t="shared" ref="AC23:AC29" si="26">AA23+AB23</f>
        <v>3</v>
      </c>
      <c r="AD23" s="26">
        <v>0</v>
      </c>
      <c r="AE23" s="26">
        <f t="shared" ref="AE23:AE29" si="27">AC23+AD23</f>
        <v>3</v>
      </c>
      <c r="AF23" s="26">
        <v>0</v>
      </c>
      <c r="AG23" s="26">
        <f t="shared" ref="AG23:AG29" si="28">AE23+AF23</f>
        <v>3</v>
      </c>
      <c r="AH23" s="26">
        <v>0</v>
      </c>
      <c r="AI23" s="26">
        <f t="shared" si="21"/>
        <v>3</v>
      </c>
      <c r="AJ23" s="27">
        <v>0</v>
      </c>
      <c r="AK23" s="26">
        <f t="shared" si="22"/>
        <v>3</v>
      </c>
    </row>
    <row r="24" spans="1:37" ht="30.75" customHeight="1" x14ac:dyDescent="0.2">
      <c r="A24" s="20" t="s">
        <v>42</v>
      </c>
      <c r="B24" s="35">
        <v>0</v>
      </c>
      <c r="C24" s="35">
        <v>120</v>
      </c>
      <c r="D24" s="30">
        <v>0</v>
      </c>
      <c r="E24" s="30">
        <v>0</v>
      </c>
      <c r="F24" s="30">
        <v>21</v>
      </c>
      <c r="G24" s="30">
        <v>21</v>
      </c>
      <c r="H24" s="30">
        <v>14</v>
      </c>
      <c r="I24" s="30">
        <v>35</v>
      </c>
      <c r="J24" s="30">
        <v>3</v>
      </c>
      <c r="K24" s="30">
        <v>38</v>
      </c>
      <c r="L24" s="30">
        <v>0</v>
      </c>
      <c r="M24" s="30">
        <f t="shared" si="17"/>
        <v>38</v>
      </c>
      <c r="N24" s="30">
        <v>0</v>
      </c>
      <c r="O24" s="31">
        <v>38</v>
      </c>
      <c r="P24" s="30">
        <v>28</v>
      </c>
      <c r="Q24" s="31">
        <f t="shared" si="18"/>
        <v>66</v>
      </c>
      <c r="R24" s="34">
        <v>17</v>
      </c>
      <c r="S24" s="23">
        <f t="shared" si="19"/>
        <v>83</v>
      </c>
      <c r="T24" s="34">
        <v>0</v>
      </c>
      <c r="U24" s="23">
        <f t="shared" si="20"/>
        <v>83</v>
      </c>
      <c r="V24" s="23">
        <v>13</v>
      </c>
      <c r="W24" s="23">
        <f t="shared" si="23"/>
        <v>96</v>
      </c>
      <c r="X24" s="24">
        <v>14</v>
      </c>
      <c r="Y24" s="23">
        <f t="shared" si="24"/>
        <v>110</v>
      </c>
      <c r="Z24" s="23">
        <v>18</v>
      </c>
      <c r="AA24" s="23">
        <f t="shared" si="25"/>
        <v>128</v>
      </c>
      <c r="AB24" s="23">
        <v>0</v>
      </c>
      <c r="AC24" s="25">
        <f t="shared" si="26"/>
        <v>128</v>
      </c>
      <c r="AD24" s="26">
        <v>0</v>
      </c>
      <c r="AE24" s="26">
        <f t="shared" si="27"/>
        <v>128</v>
      </c>
      <c r="AF24" s="26">
        <v>0</v>
      </c>
      <c r="AG24" s="26">
        <f t="shared" si="28"/>
        <v>128</v>
      </c>
      <c r="AH24" s="26">
        <v>0</v>
      </c>
      <c r="AI24" s="26">
        <f t="shared" si="21"/>
        <v>128</v>
      </c>
      <c r="AJ24" s="27">
        <v>0</v>
      </c>
      <c r="AK24" s="26">
        <f t="shared" si="22"/>
        <v>128</v>
      </c>
    </row>
    <row r="25" spans="1:37" ht="22.5" customHeight="1" x14ac:dyDescent="0.2">
      <c r="A25" s="20" t="s">
        <v>43</v>
      </c>
      <c r="B25" s="28">
        <v>0</v>
      </c>
      <c r="C25" s="28">
        <v>108</v>
      </c>
      <c r="D25" s="30">
        <v>0</v>
      </c>
      <c r="E25" s="30">
        <v>0</v>
      </c>
      <c r="F25" s="30">
        <v>18</v>
      </c>
      <c r="G25" s="30">
        <v>18</v>
      </c>
      <c r="H25" s="30">
        <v>12</v>
      </c>
      <c r="I25" s="30">
        <v>30</v>
      </c>
      <c r="J25" s="30">
        <v>6</v>
      </c>
      <c r="K25" s="30">
        <v>36</v>
      </c>
      <c r="L25" s="30">
        <v>0</v>
      </c>
      <c r="M25" s="30">
        <f t="shared" si="17"/>
        <v>36</v>
      </c>
      <c r="N25" s="30">
        <v>0</v>
      </c>
      <c r="O25" s="31">
        <v>36</v>
      </c>
      <c r="P25" s="30">
        <v>24</v>
      </c>
      <c r="Q25" s="31">
        <f t="shared" si="18"/>
        <v>60</v>
      </c>
      <c r="R25" s="34">
        <v>12</v>
      </c>
      <c r="S25" s="23">
        <f t="shared" si="19"/>
        <v>72</v>
      </c>
      <c r="T25" s="34">
        <v>0</v>
      </c>
      <c r="U25" s="23">
        <f t="shared" si="20"/>
        <v>72</v>
      </c>
      <c r="V25" s="23">
        <v>12</v>
      </c>
      <c r="W25" s="23">
        <f t="shared" si="23"/>
        <v>84</v>
      </c>
      <c r="X25" s="24">
        <v>12</v>
      </c>
      <c r="Y25" s="23">
        <f t="shared" si="24"/>
        <v>96</v>
      </c>
      <c r="Z25" s="23">
        <v>12</v>
      </c>
      <c r="AA25" s="23">
        <f t="shared" si="25"/>
        <v>108</v>
      </c>
      <c r="AB25" s="23">
        <v>0</v>
      </c>
      <c r="AC25" s="25">
        <f t="shared" si="26"/>
        <v>108</v>
      </c>
      <c r="AD25" s="26">
        <v>0</v>
      </c>
      <c r="AE25" s="26">
        <f t="shared" si="27"/>
        <v>108</v>
      </c>
      <c r="AF25" s="26">
        <v>0</v>
      </c>
      <c r="AG25" s="26">
        <f t="shared" si="28"/>
        <v>108</v>
      </c>
      <c r="AH25" s="26">
        <v>0</v>
      </c>
      <c r="AI25" s="26">
        <f t="shared" si="21"/>
        <v>108</v>
      </c>
      <c r="AJ25" s="27">
        <v>0</v>
      </c>
      <c r="AK25" s="26">
        <f t="shared" si="22"/>
        <v>108</v>
      </c>
    </row>
    <row r="26" spans="1:37" ht="39.75" customHeight="1" x14ac:dyDescent="0.2">
      <c r="A26" s="20" t="s">
        <v>44</v>
      </c>
      <c r="B26" s="28">
        <v>0</v>
      </c>
      <c r="C26" s="28">
        <v>30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15</v>
      </c>
      <c r="K26" s="30">
        <v>15</v>
      </c>
      <c r="L26" s="30">
        <v>0</v>
      </c>
      <c r="M26" s="30">
        <f t="shared" si="17"/>
        <v>15</v>
      </c>
      <c r="N26" s="30">
        <v>0</v>
      </c>
      <c r="O26" s="31">
        <v>15</v>
      </c>
      <c r="P26" s="30">
        <v>0</v>
      </c>
      <c r="Q26" s="31">
        <f t="shared" si="18"/>
        <v>15</v>
      </c>
      <c r="R26" s="34">
        <v>0</v>
      </c>
      <c r="S26" s="23">
        <f t="shared" si="19"/>
        <v>15</v>
      </c>
      <c r="T26" s="34">
        <v>0</v>
      </c>
      <c r="U26" s="23">
        <f t="shared" si="20"/>
        <v>15</v>
      </c>
      <c r="V26" s="23">
        <v>0</v>
      </c>
      <c r="W26" s="23">
        <f t="shared" si="23"/>
        <v>15</v>
      </c>
      <c r="X26" s="24">
        <v>0</v>
      </c>
      <c r="Y26" s="23">
        <f t="shared" si="24"/>
        <v>15</v>
      </c>
      <c r="Z26" s="23">
        <v>15</v>
      </c>
      <c r="AA26" s="23">
        <f t="shared" si="25"/>
        <v>30</v>
      </c>
      <c r="AB26" s="23">
        <v>0</v>
      </c>
      <c r="AC26" s="25">
        <f t="shared" si="26"/>
        <v>30</v>
      </c>
      <c r="AD26" s="26">
        <v>0</v>
      </c>
      <c r="AE26" s="26">
        <f t="shared" si="27"/>
        <v>30</v>
      </c>
      <c r="AF26" s="26">
        <v>0</v>
      </c>
      <c r="AG26" s="26">
        <f t="shared" si="28"/>
        <v>30</v>
      </c>
      <c r="AH26" s="26">
        <v>0</v>
      </c>
      <c r="AI26" s="26">
        <f t="shared" si="21"/>
        <v>30</v>
      </c>
      <c r="AJ26" s="27">
        <v>0</v>
      </c>
      <c r="AK26" s="26">
        <f t="shared" si="22"/>
        <v>30</v>
      </c>
    </row>
    <row r="27" spans="1:37" ht="19.5" customHeight="1" x14ac:dyDescent="0.2">
      <c r="A27" s="20" t="s">
        <v>45</v>
      </c>
      <c r="B27" s="28">
        <v>0</v>
      </c>
      <c r="C27" s="28">
        <v>1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f t="shared" si="17"/>
        <v>0</v>
      </c>
      <c r="N27" s="30">
        <v>0</v>
      </c>
      <c r="O27" s="31">
        <v>0</v>
      </c>
      <c r="P27" s="30">
        <v>0</v>
      </c>
      <c r="Q27" s="31">
        <f t="shared" si="18"/>
        <v>0</v>
      </c>
      <c r="R27" s="34">
        <v>0</v>
      </c>
      <c r="S27" s="23">
        <f t="shared" si="19"/>
        <v>0</v>
      </c>
      <c r="T27" s="34">
        <v>0</v>
      </c>
      <c r="U27" s="23">
        <f t="shared" si="20"/>
        <v>0</v>
      </c>
      <c r="V27" s="23">
        <v>0</v>
      </c>
      <c r="W27" s="23">
        <f t="shared" si="23"/>
        <v>0</v>
      </c>
      <c r="X27" s="23">
        <v>0</v>
      </c>
      <c r="Y27" s="23">
        <f t="shared" si="24"/>
        <v>0</v>
      </c>
      <c r="Z27" s="23">
        <v>0</v>
      </c>
      <c r="AA27" s="23">
        <f t="shared" si="25"/>
        <v>0</v>
      </c>
      <c r="AB27" s="23">
        <v>0</v>
      </c>
      <c r="AC27" s="25">
        <f t="shared" si="26"/>
        <v>0</v>
      </c>
      <c r="AD27" s="26">
        <v>0</v>
      </c>
      <c r="AE27" s="26">
        <f t="shared" si="27"/>
        <v>0</v>
      </c>
      <c r="AF27" s="26">
        <v>0</v>
      </c>
      <c r="AG27" s="26">
        <f t="shared" si="28"/>
        <v>0</v>
      </c>
      <c r="AH27" s="26">
        <v>1</v>
      </c>
      <c r="AI27" s="26">
        <f t="shared" si="21"/>
        <v>1</v>
      </c>
      <c r="AJ27" s="27">
        <v>0</v>
      </c>
      <c r="AK27" s="26">
        <f t="shared" si="22"/>
        <v>1</v>
      </c>
    </row>
    <row r="28" spans="1:37" ht="45.75" customHeight="1" x14ac:dyDescent="0.2">
      <c r="A28" s="20" t="s">
        <v>46</v>
      </c>
      <c r="B28" s="28">
        <v>0</v>
      </c>
      <c r="C28" s="28">
        <v>20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f t="shared" si="17"/>
        <v>0</v>
      </c>
      <c r="N28" s="30">
        <v>0</v>
      </c>
      <c r="O28" s="31">
        <v>0</v>
      </c>
      <c r="P28" s="30">
        <v>1</v>
      </c>
      <c r="Q28" s="31">
        <f t="shared" si="18"/>
        <v>1</v>
      </c>
      <c r="R28" s="34">
        <v>4</v>
      </c>
      <c r="S28" s="23">
        <f t="shared" si="19"/>
        <v>5</v>
      </c>
      <c r="T28" s="34">
        <v>5</v>
      </c>
      <c r="U28" s="23">
        <f t="shared" si="20"/>
        <v>10</v>
      </c>
      <c r="V28" s="23">
        <v>7</v>
      </c>
      <c r="W28" s="23">
        <f t="shared" si="23"/>
        <v>17</v>
      </c>
      <c r="X28" s="23">
        <v>0</v>
      </c>
      <c r="Y28" s="23">
        <f t="shared" si="24"/>
        <v>17</v>
      </c>
      <c r="Z28" s="23">
        <v>1</v>
      </c>
      <c r="AA28" s="23">
        <f t="shared" si="25"/>
        <v>18</v>
      </c>
      <c r="AB28" s="23">
        <v>0</v>
      </c>
      <c r="AC28" s="25">
        <f t="shared" si="26"/>
        <v>18</v>
      </c>
      <c r="AD28" s="26">
        <v>1</v>
      </c>
      <c r="AE28" s="26">
        <f t="shared" si="27"/>
        <v>19</v>
      </c>
      <c r="AF28" s="26">
        <v>0</v>
      </c>
      <c r="AG28" s="26">
        <f t="shared" si="28"/>
        <v>19</v>
      </c>
      <c r="AH28" s="26">
        <v>1</v>
      </c>
      <c r="AI28" s="26">
        <f t="shared" si="21"/>
        <v>20</v>
      </c>
      <c r="AJ28" s="27">
        <v>0</v>
      </c>
      <c r="AK28" s="26">
        <f t="shared" si="22"/>
        <v>20</v>
      </c>
    </row>
    <row r="29" spans="1:37" ht="16.5" customHeight="1" x14ac:dyDescent="0.25">
      <c r="A29" s="20" t="s">
        <v>47</v>
      </c>
      <c r="B29" s="35">
        <v>0</v>
      </c>
      <c r="C29" s="35">
        <v>3</v>
      </c>
      <c r="D29" s="30">
        <v>1</v>
      </c>
      <c r="E29" s="30">
        <v>1</v>
      </c>
      <c r="F29" s="30">
        <v>0</v>
      </c>
      <c r="G29" s="30">
        <v>1</v>
      </c>
      <c r="H29" s="30">
        <v>0</v>
      </c>
      <c r="I29" s="30">
        <v>1</v>
      </c>
      <c r="J29" s="30">
        <v>1</v>
      </c>
      <c r="K29" s="30">
        <v>2</v>
      </c>
      <c r="L29" s="30">
        <v>0</v>
      </c>
      <c r="M29" s="30">
        <f t="shared" si="17"/>
        <v>2</v>
      </c>
      <c r="N29" s="30">
        <v>0</v>
      </c>
      <c r="O29" s="31">
        <v>2</v>
      </c>
      <c r="P29" s="30">
        <v>0</v>
      </c>
      <c r="Q29" s="31">
        <f t="shared" si="18"/>
        <v>2</v>
      </c>
      <c r="R29" s="34">
        <v>0</v>
      </c>
      <c r="S29" s="23">
        <f t="shared" si="19"/>
        <v>2</v>
      </c>
      <c r="T29" s="34">
        <v>0</v>
      </c>
      <c r="U29" s="23">
        <f t="shared" si="20"/>
        <v>2</v>
      </c>
      <c r="V29" s="23">
        <v>0</v>
      </c>
      <c r="W29" s="23">
        <f t="shared" si="23"/>
        <v>2</v>
      </c>
      <c r="X29" s="23">
        <v>0</v>
      </c>
      <c r="Y29" s="23">
        <f t="shared" si="24"/>
        <v>2</v>
      </c>
      <c r="Z29" s="23">
        <v>1</v>
      </c>
      <c r="AA29" s="23">
        <f t="shared" si="25"/>
        <v>3</v>
      </c>
      <c r="AB29" s="23">
        <v>0</v>
      </c>
      <c r="AC29" s="25">
        <f t="shared" si="26"/>
        <v>3</v>
      </c>
      <c r="AD29" s="36">
        <v>0</v>
      </c>
      <c r="AE29" s="26">
        <f t="shared" si="27"/>
        <v>3</v>
      </c>
      <c r="AF29" s="26">
        <v>0</v>
      </c>
      <c r="AG29" s="26">
        <f t="shared" si="28"/>
        <v>3</v>
      </c>
      <c r="AH29" s="26">
        <v>0</v>
      </c>
      <c r="AI29" s="26">
        <f t="shared" si="21"/>
        <v>3</v>
      </c>
      <c r="AJ29" s="27">
        <v>0</v>
      </c>
      <c r="AK29" s="26">
        <f t="shared" si="22"/>
        <v>3</v>
      </c>
    </row>
    <row r="30" spans="1:37" ht="33" customHeight="1" x14ac:dyDescent="0.2">
      <c r="A30" s="20" t="s">
        <v>48</v>
      </c>
      <c r="B30" s="28">
        <v>0</v>
      </c>
      <c r="C30" s="28">
        <v>2</v>
      </c>
      <c r="D30" s="24">
        <v>1</v>
      </c>
      <c r="E30" s="24">
        <v>1</v>
      </c>
      <c r="F30" s="23">
        <v>2</v>
      </c>
      <c r="G30" s="23">
        <v>2</v>
      </c>
      <c r="H30" s="23">
        <v>2</v>
      </c>
      <c r="I30" s="23">
        <v>2</v>
      </c>
      <c r="J30" s="24">
        <v>2</v>
      </c>
      <c r="K30" s="24">
        <v>2</v>
      </c>
      <c r="L30" s="24">
        <v>2</v>
      </c>
      <c r="M30" s="24">
        <v>2</v>
      </c>
      <c r="N30" s="24">
        <v>2</v>
      </c>
      <c r="O30" s="37">
        <v>2</v>
      </c>
      <c r="P30" s="24">
        <v>2</v>
      </c>
      <c r="Q30" s="37">
        <v>2</v>
      </c>
      <c r="R30" s="25">
        <v>2</v>
      </c>
      <c r="S30" s="23">
        <v>2</v>
      </c>
      <c r="T30" s="25">
        <v>2</v>
      </c>
      <c r="U30" s="23">
        <v>2</v>
      </c>
      <c r="V30" s="23">
        <v>2</v>
      </c>
      <c r="W30" s="23">
        <v>2</v>
      </c>
      <c r="X30" s="24">
        <v>2</v>
      </c>
      <c r="Y30" s="23">
        <v>2</v>
      </c>
      <c r="Z30" s="23">
        <v>2</v>
      </c>
      <c r="AA30" s="23">
        <v>2</v>
      </c>
      <c r="AB30" s="23">
        <v>2</v>
      </c>
      <c r="AC30" s="25">
        <v>2</v>
      </c>
      <c r="AD30" s="26">
        <v>2</v>
      </c>
      <c r="AE30" s="26">
        <v>2</v>
      </c>
      <c r="AF30" s="26">
        <v>0</v>
      </c>
      <c r="AG30" s="26">
        <v>2</v>
      </c>
      <c r="AH30" s="26">
        <v>0</v>
      </c>
      <c r="AI30" s="26">
        <f t="shared" si="21"/>
        <v>2</v>
      </c>
      <c r="AJ30" s="27">
        <v>0</v>
      </c>
      <c r="AK30" s="26">
        <f t="shared" si="22"/>
        <v>2</v>
      </c>
    </row>
    <row r="31" spans="1:37" ht="33" customHeight="1" x14ac:dyDescent="0.2">
      <c r="A31" s="20" t="s">
        <v>49</v>
      </c>
      <c r="B31" s="28">
        <v>0</v>
      </c>
      <c r="C31" s="28">
        <v>4506</v>
      </c>
      <c r="D31" s="30">
        <v>0</v>
      </c>
      <c r="E31" s="30">
        <v>0</v>
      </c>
      <c r="F31" s="38">
        <v>0</v>
      </c>
      <c r="G31" s="38">
        <v>0</v>
      </c>
      <c r="H31" s="38">
        <v>0</v>
      </c>
      <c r="I31" s="38">
        <v>0</v>
      </c>
      <c r="J31" s="30">
        <v>0</v>
      </c>
      <c r="K31" s="30">
        <v>0</v>
      </c>
      <c r="L31" s="30">
        <v>1106</v>
      </c>
      <c r="M31" s="30">
        <v>1106</v>
      </c>
      <c r="N31" s="30">
        <v>762</v>
      </c>
      <c r="O31" s="31">
        <f>N31+M31</f>
        <v>1868</v>
      </c>
      <c r="P31" s="30">
        <v>844</v>
      </c>
      <c r="Q31" s="31">
        <f t="shared" ref="Q31:Q38" si="29">O31+P31</f>
        <v>2712</v>
      </c>
      <c r="R31" s="34">
        <v>0</v>
      </c>
      <c r="S31" s="23">
        <f t="shared" ref="S31:S41" si="30">Q31+R31</f>
        <v>2712</v>
      </c>
      <c r="T31" s="34">
        <v>584</v>
      </c>
      <c r="U31" s="23">
        <f t="shared" ref="U31:U42" si="31">S31+T31</f>
        <v>3296</v>
      </c>
      <c r="V31" s="23">
        <v>166</v>
      </c>
      <c r="W31" s="23">
        <f t="shared" ref="W31:W43" si="32">U31+V31</f>
        <v>3462</v>
      </c>
      <c r="X31" s="24">
        <v>309</v>
      </c>
      <c r="Y31" s="23">
        <f t="shared" ref="Y31:Y43" si="33">W31+X31</f>
        <v>3771</v>
      </c>
      <c r="Z31" s="23">
        <v>0</v>
      </c>
      <c r="AA31" s="23">
        <f t="shared" ref="AA31:AA42" si="34">Y31+Z31</f>
        <v>3771</v>
      </c>
      <c r="AB31" s="23">
        <v>253</v>
      </c>
      <c r="AC31" s="25">
        <f t="shared" ref="AC31:AC42" si="35">AA31+AB31</f>
        <v>4024</v>
      </c>
      <c r="AD31" s="26">
        <v>533</v>
      </c>
      <c r="AE31" s="26">
        <f t="shared" ref="AE31:AE42" si="36">AC31+AD31</f>
        <v>4557</v>
      </c>
      <c r="AF31" s="26">
        <v>0</v>
      </c>
      <c r="AG31" s="26">
        <f t="shared" ref="AG31:AG42" si="37">AE31+AF31</f>
        <v>4557</v>
      </c>
      <c r="AH31" s="26">
        <v>0</v>
      </c>
      <c r="AI31" s="26">
        <f t="shared" si="21"/>
        <v>4557</v>
      </c>
      <c r="AJ31" s="27">
        <v>0</v>
      </c>
      <c r="AK31" s="26">
        <f t="shared" si="22"/>
        <v>4557</v>
      </c>
    </row>
    <row r="32" spans="1:37" ht="27" customHeight="1" x14ac:dyDescent="0.2">
      <c r="A32" s="20" t="s">
        <v>50</v>
      </c>
      <c r="B32" s="28">
        <v>0</v>
      </c>
      <c r="C32" s="28">
        <v>3521</v>
      </c>
      <c r="D32" s="30">
        <v>202</v>
      </c>
      <c r="E32" s="30">
        <v>202</v>
      </c>
      <c r="F32" s="38">
        <f>183+4.5</f>
        <v>187.5</v>
      </c>
      <c r="G32" s="38">
        <f>385+4.5</f>
        <v>389.5</v>
      </c>
      <c r="H32" s="38">
        <f>196+28</f>
        <v>224</v>
      </c>
      <c r="I32" s="38">
        <f>581+34.5</f>
        <v>615.5</v>
      </c>
      <c r="J32" s="30">
        <f>SUM(158+107.5)</f>
        <v>265.5</v>
      </c>
      <c r="K32" s="30">
        <f>I32+J32</f>
        <v>881</v>
      </c>
      <c r="L32" s="30">
        <f>SUM(174+126)</f>
        <v>300</v>
      </c>
      <c r="M32" s="30">
        <f t="shared" ref="M32:M33" si="38">K32+L32</f>
        <v>1181</v>
      </c>
      <c r="N32" s="30">
        <f>182.5+114.5</f>
        <v>297</v>
      </c>
      <c r="O32" s="31">
        <f t="shared" ref="O32:O33" si="39">M32+N32</f>
        <v>1478</v>
      </c>
      <c r="P32" s="30">
        <f>176+104</f>
        <v>280</v>
      </c>
      <c r="Q32" s="31">
        <f t="shared" si="29"/>
        <v>1758</v>
      </c>
      <c r="R32" s="34">
        <f>181+61.5</f>
        <v>242.5</v>
      </c>
      <c r="S32" s="23">
        <f t="shared" si="30"/>
        <v>2000.5</v>
      </c>
      <c r="T32" s="34">
        <f>205+115.5</f>
        <v>320.5</v>
      </c>
      <c r="U32" s="23">
        <f t="shared" si="31"/>
        <v>2321</v>
      </c>
      <c r="V32" s="24">
        <f>176+53</f>
        <v>229</v>
      </c>
      <c r="W32" s="23">
        <f t="shared" si="32"/>
        <v>2550</v>
      </c>
      <c r="X32" s="24">
        <f>174+87</f>
        <v>261</v>
      </c>
      <c r="Y32" s="23">
        <f t="shared" si="33"/>
        <v>2811</v>
      </c>
      <c r="Z32" s="23">
        <f>164+80.5</f>
        <v>244.5</v>
      </c>
      <c r="AA32" s="23">
        <f t="shared" si="34"/>
        <v>3055.5</v>
      </c>
      <c r="AB32" s="23">
        <f>147.5+64</f>
        <v>211.5</v>
      </c>
      <c r="AC32" s="25">
        <f t="shared" si="35"/>
        <v>3267</v>
      </c>
      <c r="AD32" s="29">
        <f>119.5+35</f>
        <v>154.5</v>
      </c>
      <c r="AE32" s="26">
        <f t="shared" si="36"/>
        <v>3421.5</v>
      </c>
      <c r="AF32" s="26">
        <v>60</v>
      </c>
      <c r="AG32" s="26">
        <f t="shared" si="37"/>
        <v>3481.5</v>
      </c>
      <c r="AH32" s="26">
        <v>60</v>
      </c>
      <c r="AI32" s="26">
        <f t="shared" si="21"/>
        <v>3541.5</v>
      </c>
      <c r="AJ32" s="27">
        <v>0</v>
      </c>
      <c r="AK32" s="26">
        <f t="shared" si="22"/>
        <v>3541.5</v>
      </c>
    </row>
    <row r="33" spans="1:37" ht="16.5" customHeight="1" x14ac:dyDescent="0.25">
      <c r="A33" s="20" t="s">
        <v>51</v>
      </c>
      <c r="B33" s="28">
        <v>0</v>
      </c>
      <c r="C33" s="28">
        <v>2592</v>
      </c>
      <c r="D33" s="30">
        <v>256</v>
      </c>
      <c r="E33" s="30">
        <v>256</v>
      </c>
      <c r="F33" s="30">
        <v>216</v>
      </c>
      <c r="G33" s="30">
        <v>472</v>
      </c>
      <c r="H33" s="30">
        <v>208</v>
      </c>
      <c r="I33" s="30">
        <v>680</v>
      </c>
      <c r="J33" s="30">
        <v>184</v>
      </c>
      <c r="K33" s="30">
        <v>864</v>
      </c>
      <c r="L33" s="30">
        <v>332</v>
      </c>
      <c r="M33" s="30">
        <f t="shared" si="38"/>
        <v>1196</v>
      </c>
      <c r="N33" s="30">
        <v>240</v>
      </c>
      <c r="O33" s="31">
        <f t="shared" si="39"/>
        <v>1436</v>
      </c>
      <c r="P33" s="38">
        <v>240</v>
      </c>
      <c r="Q33" s="31">
        <f t="shared" si="29"/>
        <v>1676</v>
      </c>
      <c r="R33" s="34">
        <v>264</v>
      </c>
      <c r="S33" s="23">
        <f t="shared" si="30"/>
        <v>1940</v>
      </c>
      <c r="T33" s="34">
        <v>320</v>
      </c>
      <c r="U33" s="23">
        <f t="shared" si="31"/>
        <v>2260</v>
      </c>
      <c r="V33" s="23">
        <v>208</v>
      </c>
      <c r="W33" s="23">
        <f t="shared" si="32"/>
        <v>2468</v>
      </c>
      <c r="X33" s="24">
        <v>120</v>
      </c>
      <c r="Y33" s="23">
        <f t="shared" si="33"/>
        <v>2588</v>
      </c>
      <c r="Z33" s="23">
        <v>0</v>
      </c>
      <c r="AA33" s="23">
        <f t="shared" si="34"/>
        <v>2588</v>
      </c>
      <c r="AB33" s="24">
        <v>4</v>
      </c>
      <c r="AC33" s="25">
        <f t="shared" si="35"/>
        <v>2592</v>
      </c>
      <c r="AD33" s="36">
        <v>0</v>
      </c>
      <c r="AE33" s="26">
        <f t="shared" si="36"/>
        <v>2592</v>
      </c>
      <c r="AF33" s="26">
        <v>0</v>
      </c>
      <c r="AG33" s="26">
        <f t="shared" si="37"/>
        <v>2592</v>
      </c>
      <c r="AH33" s="26">
        <v>0</v>
      </c>
      <c r="AI33" s="26">
        <f t="shared" si="21"/>
        <v>2592</v>
      </c>
      <c r="AJ33" s="27">
        <v>0</v>
      </c>
      <c r="AK33" s="26">
        <f t="shared" si="22"/>
        <v>2592</v>
      </c>
    </row>
    <row r="34" spans="1:37" ht="16.5" customHeight="1" x14ac:dyDescent="0.25">
      <c r="A34" s="20" t="s">
        <v>52</v>
      </c>
      <c r="B34" s="28">
        <v>0</v>
      </c>
      <c r="C34" s="28">
        <v>300</v>
      </c>
      <c r="D34" s="30">
        <v>30</v>
      </c>
      <c r="E34" s="30">
        <v>30</v>
      </c>
      <c r="F34" s="30">
        <v>30</v>
      </c>
      <c r="G34" s="30">
        <v>60</v>
      </c>
      <c r="H34" s="30">
        <v>30</v>
      </c>
      <c r="I34" s="30">
        <v>90</v>
      </c>
      <c r="J34" s="30">
        <v>30</v>
      </c>
      <c r="K34" s="30">
        <v>120</v>
      </c>
      <c r="L34" s="30">
        <v>30</v>
      </c>
      <c r="M34" s="30">
        <v>150</v>
      </c>
      <c r="N34" s="30">
        <v>30</v>
      </c>
      <c r="O34" s="31">
        <v>180</v>
      </c>
      <c r="P34" s="30">
        <v>30</v>
      </c>
      <c r="Q34" s="31">
        <f t="shared" si="29"/>
        <v>210</v>
      </c>
      <c r="R34" s="34">
        <v>30</v>
      </c>
      <c r="S34" s="23">
        <f t="shared" si="30"/>
        <v>240</v>
      </c>
      <c r="T34" s="34">
        <v>30</v>
      </c>
      <c r="U34" s="23">
        <f t="shared" si="31"/>
        <v>270</v>
      </c>
      <c r="V34" s="23">
        <v>30</v>
      </c>
      <c r="W34" s="23">
        <f t="shared" si="32"/>
        <v>300</v>
      </c>
      <c r="X34" s="24">
        <v>0</v>
      </c>
      <c r="Y34" s="23">
        <f t="shared" si="33"/>
        <v>300</v>
      </c>
      <c r="Z34" s="23">
        <v>0</v>
      </c>
      <c r="AA34" s="23">
        <f t="shared" si="34"/>
        <v>300</v>
      </c>
      <c r="AB34" s="23">
        <v>0</v>
      </c>
      <c r="AC34" s="25">
        <f t="shared" si="35"/>
        <v>300</v>
      </c>
      <c r="AD34" s="36">
        <v>0</v>
      </c>
      <c r="AE34" s="26">
        <f t="shared" si="36"/>
        <v>300</v>
      </c>
      <c r="AF34" s="26">
        <v>0</v>
      </c>
      <c r="AG34" s="26">
        <f t="shared" si="37"/>
        <v>300</v>
      </c>
      <c r="AH34" s="26">
        <v>0</v>
      </c>
      <c r="AI34" s="26">
        <f t="shared" si="21"/>
        <v>300</v>
      </c>
      <c r="AJ34" s="27">
        <v>0</v>
      </c>
      <c r="AK34" s="26">
        <f t="shared" si="22"/>
        <v>300</v>
      </c>
    </row>
    <row r="35" spans="1:37" ht="30" customHeight="1" x14ac:dyDescent="0.25">
      <c r="A35" s="20" t="s">
        <v>53</v>
      </c>
      <c r="B35" s="28">
        <v>0</v>
      </c>
      <c r="C35" s="28">
        <v>90</v>
      </c>
      <c r="D35" s="30">
        <v>0</v>
      </c>
      <c r="E35" s="30">
        <v>0</v>
      </c>
      <c r="F35" s="30">
        <v>14</v>
      </c>
      <c r="G35" s="30">
        <v>14</v>
      </c>
      <c r="H35" s="30">
        <v>14</v>
      </c>
      <c r="I35" s="30">
        <v>28</v>
      </c>
      <c r="J35" s="30">
        <v>0</v>
      </c>
      <c r="K35" s="30">
        <v>28</v>
      </c>
      <c r="L35" s="30">
        <v>0</v>
      </c>
      <c r="M35" s="30">
        <v>28</v>
      </c>
      <c r="N35" s="38">
        <v>46</v>
      </c>
      <c r="O35" s="31">
        <f t="shared" ref="O35:O36" si="40">M35+N35</f>
        <v>74</v>
      </c>
      <c r="P35" s="38">
        <v>10</v>
      </c>
      <c r="Q35" s="31">
        <f t="shared" si="29"/>
        <v>84</v>
      </c>
      <c r="R35" s="34">
        <v>0</v>
      </c>
      <c r="S35" s="23">
        <f t="shared" si="30"/>
        <v>84</v>
      </c>
      <c r="T35" s="34">
        <v>1</v>
      </c>
      <c r="U35" s="23">
        <f t="shared" si="31"/>
        <v>85</v>
      </c>
      <c r="V35" s="24">
        <v>7</v>
      </c>
      <c r="W35" s="23">
        <f t="shared" si="32"/>
        <v>92</v>
      </c>
      <c r="X35" s="24">
        <v>0</v>
      </c>
      <c r="Y35" s="23">
        <f t="shared" si="33"/>
        <v>92</v>
      </c>
      <c r="Z35" s="24">
        <v>21</v>
      </c>
      <c r="AA35" s="23">
        <f t="shared" si="34"/>
        <v>113</v>
      </c>
      <c r="AB35" s="24">
        <v>5</v>
      </c>
      <c r="AC35" s="25">
        <f t="shared" si="35"/>
        <v>118</v>
      </c>
      <c r="AD35" s="36">
        <v>0</v>
      </c>
      <c r="AE35" s="26">
        <f t="shared" si="36"/>
        <v>118</v>
      </c>
      <c r="AF35" s="26">
        <v>0</v>
      </c>
      <c r="AG35" s="26">
        <f t="shared" si="37"/>
        <v>118</v>
      </c>
      <c r="AH35" s="26">
        <v>0</v>
      </c>
      <c r="AI35" s="26">
        <f t="shared" si="21"/>
        <v>118</v>
      </c>
      <c r="AJ35" s="27">
        <v>0</v>
      </c>
      <c r="AK35" s="26">
        <f t="shared" si="22"/>
        <v>118</v>
      </c>
    </row>
    <row r="36" spans="1:37" ht="15.75" customHeight="1" x14ac:dyDescent="0.25">
      <c r="A36" s="20" t="s">
        <v>54</v>
      </c>
      <c r="B36" s="28">
        <v>0</v>
      </c>
      <c r="C36" s="28">
        <v>510</v>
      </c>
      <c r="D36" s="38">
        <v>180</v>
      </c>
      <c r="E36" s="38">
        <v>180</v>
      </c>
      <c r="F36" s="30">
        <v>120</v>
      </c>
      <c r="G36" s="30">
        <v>300</v>
      </c>
      <c r="H36" s="30">
        <v>103</v>
      </c>
      <c r="I36" s="30">
        <v>403</v>
      </c>
      <c r="J36" s="30">
        <v>103</v>
      </c>
      <c r="K36" s="30">
        <f>I36+J36</f>
        <v>506</v>
      </c>
      <c r="L36" s="30">
        <v>32</v>
      </c>
      <c r="M36" s="30">
        <f>K36+L36</f>
        <v>538</v>
      </c>
      <c r="N36" s="24">
        <v>84</v>
      </c>
      <c r="O36" s="37">
        <f t="shared" si="40"/>
        <v>622</v>
      </c>
      <c r="P36" s="24">
        <v>74</v>
      </c>
      <c r="Q36" s="37">
        <f t="shared" si="29"/>
        <v>696</v>
      </c>
      <c r="R36" s="25">
        <v>9</v>
      </c>
      <c r="S36" s="23">
        <f t="shared" si="30"/>
        <v>705</v>
      </c>
      <c r="T36" s="25">
        <v>51</v>
      </c>
      <c r="U36" s="23">
        <f t="shared" si="31"/>
        <v>756</v>
      </c>
      <c r="V36" s="24">
        <v>17</v>
      </c>
      <c r="W36" s="24">
        <f t="shared" si="32"/>
        <v>773</v>
      </c>
      <c r="X36" s="24">
        <v>21</v>
      </c>
      <c r="Y36" s="24">
        <f t="shared" si="33"/>
        <v>794</v>
      </c>
      <c r="Z36" s="24">
        <v>5</v>
      </c>
      <c r="AA36" s="24">
        <f t="shared" si="34"/>
        <v>799</v>
      </c>
      <c r="AB36" s="24">
        <v>0</v>
      </c>
      <c r="AC36" s="37">
        <f t="shared" si="35"/>
        <v>799</v>
      </c>
      <c r="AD36" s="36">
        <v>0</v>
      </c>
      <c r="AE36" s="26">
        <f t="shared" si="36"/>
        <v>799</v>
      </c>
      <c r="AF36" s="26">
        <v>0</v>
      </c>
      <c r="AG36" s="26">
        <f t="shared" si="37"/>
        <v>799</v>
      </c>
      <c r="AH36" s="26">
        <v>0</v>
      </c>
      <c r="AI36" s="26">
        <f t="shared" si="21"/>
        <v>799</v>
      </c>
      <c r="AJ36" s="27">
        <v>0</v>
      </c>
      <c r="AK36" s="26">
        <f t="shared" si="22"/>
        <v>799</v>
      </c>
    </row>
    <row r="37" spans="1:37" ht="40.5" customHeight="1" x14ac:dyDescent="0.25">
      <c r="A37" s="20" t="s">
        <v>55</v>
      </c>
      <c r="B37" s="28">
        <v>0</v>
      </c>
      <c r="C37" s="28">
        <v>20</v>
      </c>
      <c r="D37" s="30">
        <v>0</v>
      </c>
      <c r="E37" s="30">
        <v>0</v>
      </c>
      <c r="F37" s="30">
        <v>4</v>
      </c>
      <c r="G37" s="30">
        <v>4</v>
      </c>
      <c r="H37" s="30">
        <v>2</v>
      </c>
      <c r="I37" s="30">
        <v>6</v>
      </c>
      <c r="J37" s="30">
        <v>0</v>
      </c>
      <c r="K37" s="30">
        <v>6</v>
      </c>
      <c r="L37" s="30">
        <v>0</v>
      </c>
      <c r="M37" s="30">
        <v>6</v>
      </c>
      <c r="N37" s="24">
        <v>6</v>
      </c>
      <c r="O37" s="37">
        <v>12</v>
      </c>
      <c r="P37" s="24">
        <v>1</v>
      </c>
      <c r="Q37" s="37">
        <f t="shared" si="29"/>
        <v>13</v>
      </c>
      <c r="R37" s="25">
        <v>3</v>
      </c>
      <c r="S37" s="39">
        <f t="shared" si="30"/>
        <v>16</v>
      </c>
      <c r="T37" s="25">
        <v>1</v>
      </c>
      <c r="U37" s="39">
        <f t="shared" si="31"/>
        <v>17</v>
      </c>
      <c r="V37" s="24">
        <v>3</v>
      </c>
      <c r="W37" s="23">
        <f t="shared" si="32"/>
        <v>20</v>
      </c>
      <c r="X37" s="24">
        <v>0</v>
      </c>
      <c r="Y37" s="23">
        <f t="shared" si="33"/>
        <v>20</v>
      </c>
      <c r="Z37" s="24">
        <v>0</v>
      </c>
      <c r="AA37" s="23">
        <f t="shared" si="34"/>
        <v>20</v>
      </c>
      <c r="AB37" s="24">
        <v>0</v>
      </c>
      <c r="AC37" s="25">
        <f t="shared" si="35"/>
        <v>20</v>
      </c>
      <c r="AD37" s="36">
        <v>0</v>
      </c>
      <c r="AE37" s="26">
        <f t="shared" si="36"/>
        <v>20</v>
      </c>
      <c r="AF37" s="26">
        <v>0</v>
      </c>
      <c r="AG37" s="26">
        <f t="shared" si="37"/>
        <v>20</v>
      </c>
      <c r="AH37" s="26">
        <v>0</v>
      </c>
      <c r="AI37" s="26">
        <f t="shared" si="21"/>
        <v>20</v>
      </c>
      <c r="AJ37" s="27">
        <v>0</v>
      </c>
      <c r="AK37" s="26">
        <f t="shared" si="22"/>
        <v>20</v>
      </c>
    </row>
    <row r="38" spans="1:37" ht="28.5" customHeight="1" x14ac:dyDescent="0.25">
      <c r="A38" s="20" t="s">
        <v>56</v>
      </c>
      <c r="B38" s="28">
        <v>0</v>
      </c>
      <c r="C38" s="28">
        <v>240</v>
      </c>
      <c r="D38" s="30">
        <v>0</v>
      </c>
      <c r="E38" s="30">
        <v>0</v>
      </c>
      <c r="F38" s="30">
        <v>42</v>
      </c>
      <c r="G38" s="30">
        <v>42</v>
      </c>
      <c r="H38" s="30">
        <v>17</v>
      </c>
      <c r="I38" s="30">
        <v>59</v>
      </c>
      <c r="J38" s="30">
        <v>0</v>
      </c>
      <c r="K38" s="30">
        <v>59</v>
      </c>
      <c r="L38" s="30">
        <v>0</v>
      </c>
      <c r="M38" s="30">
        <v>59</v>
      </c>
      <c r="N38" s="24">
        <v>68</v>
      </c>
      <c r="O38" s="37">
        <f>M38+N38</f>
        <v>127</v>
      </c>
      <c r="P38" s="24">
        <v>14</v>
      </c>
      <c r="Q38" s="37">
        <f t="shared" si="29"/>
        <v>141</v>
      </c>
      <c r="R38" s="25">
        <v>54</v>
      </c>
      <c r="S38" s="23">
        <f t="shared" si="30"/>
        <v>195</v>
      </c>
      <c r="T38" s="25">
        <v>6</v>
      </c>
      <c r="U38" s="23">
        <f t="shared" si="31"/>
        <v>201</v>
      </c>
      <c r="V38" s="24">
        <v>43</v>
      </c>
      <c r="W38" s="23">
        <f t="shared" si="32"/>
        <v>244</v>
      </c>
      <c r="X38" s="24">
        <v>0</v>
      </c>
      <c r="Y38" s="23">
        <f t="shared" si="33"/>
        <v>244</v>
      </c>
      <c r="Z38" s="24">
        <v>0</v>
      </c>
      <c r="AA38" s="23">
        <f t="shared" si="34"/>
        <v>244</v>
      </c>
      <c r="AB38" s="24">
        <v>0</v>
      </c>
      <c r="AC38" s="25">
        <f t="shared" si="35"/>
        <v>244</v>
      </c>
      <c r="AD38" s="36">
        <v>0</v>
      </c>
      <c r="AE38" s="26">
        <f t="shared" si="36"/>
        <v>244</v>
      </c>
      <c r="AF38" s="26">
        <v>0</v>
      </c>
      <c r="AG38" s="26">
        <f t="shared" si="37"/>
        <v>244</v>
      </c>
      <c r="AH38" s="26">
        <v>0</v>
      </c>
      <c r="AI38" s="26">
        <f t="shared" si="21"/>
        <v>244</v>
      </c>
      <c r="AJ38" s="27">
        <v>0</v>
      </c>
      <c r="AK38" s="26">
        <f t="shared" si="22"/>
        <v>244</v>
      </c>
    </row>
    <row r="39" spans="1:37" ht="27" customHeight="1" x14ac:dyDescent="0.2">
      <c r="A39" s="20" t="s">
        <v>57</v>
      </c>
      <c r="B39" s="28">
        <v>0</v>
      </c>
      <c r="C39" s="28">
        <v>1100</v>
      </c>
      <c r="D39" s="30" t="s">
        <v>58</v>
      </c>
      <c r="E39" s="30" t="s">
        <v>58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0</v>
      </c>
      <c r="N39" s="40">
        <v>410</v>
      </c>
      <c r="O39" s="41">
        <v>410</v>
      </c>
      <c r="P39" s="24">
        <v>225</v>
      </c>
      <c r="Q39" s="37">
        <f t="shared" ref="Q39:Q40" si="41">SUM(O39:P39)</f>
        <v>635</v>
      </c>
      <c r="R39" s="25">
        <v>136</v>
      </c>
      <c r="S39" s="23">
        <f t="shared" si="30"/>
        <v>771</v>
      </c>
      <c r="T39" s="25">
        <v>32</v>
      </c>
      <c r="U39" s="23">
        <f t="shared" si="31"/>
        <v>803</v>
      </c>
      <c r="V39" s="23">
        <v>321</v>
      </c>
      <c r="W39" s="23">
        <f t="shared" si="32"/>
        <v>1124</v>
      </c>
      <c r="X39" s="24">
        <v>0</v>
      </c>
      <c r="Y39" s="23">
        <f t="shared" si="33"/>
        <v>1124</v>
      </c>
      <c r="Z39" s="24">
        <v>0</v>
      </c>
      <c r="AA39" s="23">
        <f t="shared" si="34"/>
        <v>1124</v>
      </c>
      <c r="AB39" s="24">
        <v>0</v>
      </c>
      <c r="AC39" s="25">
        <f t="shared" si="35"/>
        <v>1124</v>
      </c>
      <c r="AD39" s="26">
        <v>0</v>
      </c>
      <c r="AE39" s="26">
        <f t="shared" si="36"/>
        <v>1124</v>
      </c>
      <c r="AF39" s="26">
        <v>0</v>
      </c>
      <c r="AG39" s="26">
        <f t="shared" si="37"/>
        <v>1124</v>
      </c>
      <c r="AH39" s="26">
        <v>0</v>
      </c>
      <c r="AI39" s="26">
        <f t="shared" si="21"/>
        <v>1124</v>
      </c>
      <c r="AJ39" s="27">
        <v>0</v>
      </c>
      <c r="AK39" s="26">
        <f t="shared" si="22"/>
        <v>1124</v>
      </c>
    </row>
    <row r="40" spans="1:37" ht="27" customHeight="1" x14ac:dyDescent="0.2">
      <c r="A40" s="20" t="s">
        <v>59</v>
      </c>
      <c r="B40" s="28">
        <v>0</v>
      </c>
      <c r="C40" s="28">
        <v>130</v>
      </c>
      <c r="D40" s="30" t="s">
        <v>58</v>
      </c>
      <c r="E40" s="30" t="s">
        <v>58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40">
        <v>148</v>
      </c>
      <c r="O40" s="41">
        <v>142</v>
      </c>
      <c r="P40" s="24">
        <v>11</v>
      </c>
      <c r="Q40" s="37">
        <f t="shared" si="41"/>
        <v>153</v>
      </c>
      <c r="R40" s="25">
        <v>4</v>
      </c>
      <c r="S40" s="23">
        <f t="shared" si="30"/>
        <v>157</v>
      </c>
      <c r="T40" s="25">
        <v>69</v>
      </c>
      <c r="U40" s="23">
        <f t="shared" si="31"/>
        <v>226</v>
      </c>
      <c r="V40" s="23">
        <v>21</v>
      </c>
      <c r="W40" s="23">
        <f t="shared" si="32"/>
        <v>247</v>
      </c>
      <c r="X40" s="24">
        <v>7</v>
      </c>
      <c r="Y40" s="23">
        <f t="shared" si="33"/>
        <v>254</v>
      </c>
      <c r="Z40" s="24">
        <v>0</v>
      </c>
      <c r="AA40" s="23">
        <f t="shared" si="34"/>
        <v>254</v>
      </c>
      <c r="AB40" s="24">
        <v>0</v>
      </c>
      <c r="AC40" s="25">
        <f t="shared" si="35"/>
        <v>254</v>
      </c>
      <c r="AD40" s="26">
        <v>0</v>
      </c>
      <c r="AE40" s="26">
        <f t="shared" si="36"/>
        <v>254</v>
      </c>
      <c r="AF40" s="26">
        <v>0</v>
      </c>
      <c r="AG40" s="26">
        <f t="shared" si="37"/>
        <v>254</v>
      </c>
      <c r="AH40" s="26">
        <v>0</v>
      </c>
      <c r="AI40" s="26">
        <f t="shared" si="21"/>
        <v>254</v>
      </c>
      <c r="AJ40" s="27">
        <v>0</v>
      </c>
      <c r="AK40" s="26">
        <f t="shared" si="22"/>
        <v>254</v>
      </c>
    </row>
    <row r="41" spans="1:37" ht="27" customHeight="1" x14ac:dyDescent="0.2">
      <c r="A41" s="20" t="s">
        <v>60</v>
      </c>
      <c r="B41" s="28">
        <v>0</v>
      </c>
      <c r="C41" s="28">
        <v>3867</v>
      </c>
      <c r="D41" s="30">
        <v>0</v>
      </c>
      <c r="E41" s="30">
        <v>0</v>
      </c>
      <c r="F41" s="30">
        <v>175.5</v>
      </c>
      <c r="G41" s="30">
        <v>175.5</v>
      </c>
      <c r="H41" s="30">
        <v>273.5</v>
      </c>
      <c r="I41" s="30">
        <v>449</v>
      </c>
      <c r="J41" s="30">
        <v>219</v>
      </c>
      <c r="K41" s="30">
        <f>I41+J41</f>
        <v>668</v>
      </c>
      <c r="L41" s="30">
        <v>41</v>
      </c>
      <c r="M41" s="30">
        <f>K41+L41</f>
        <v>709</v>
      </c>
      <c r="N41" s="24">
        <f>275.5+154.5</f>
        <v>430</v>
      </c>
      <c r="O41" s="24">
        <f>M41+N41</f>
        <v>1139</v>
      </c>
      <c r="P41" s="24">
        <f>163+72</f>
        <v>235</v>
      </c>
      <c r="Q41" s="24">
        <f>O41+P41</f>
        <v>1374</v>
      </c>
      <c r="R41" s="25">
        <f>32+99.5</f>
        <v>131.5</v>
      </c>
      <c r="S41" s="23">
        <f t="shared" si="30"/>
        <v>1505.5</v>
      </c>
      <c r="T41" s="25">
        <f>93.5+4</f>
        <v>97.5</v>
      </c>
      <c r="U41" s="23">
        <f t="shared" si="31"/>
        <v>1603</v>
      </c>
      <c r="V41" s="23">
        <f>395.5+233</f>
        <v>628.5</v>
      </c>
      <c r="W41" s="23">
        <f t="shared" si="32"/>
        <v>2231.5</v>
      </c>
      <c r="X41" s="24">
        <f>494.5+(78+18)</f>
        <v>590.5</v>
      </c>
      <c r="Y41" s="23">
        <f t="shared" si="33"/>
        <v>2822</v>
      </c>
      <c r="Z41" s="24">
        <f>442+3</f>
        <v>445</v>
      </c>
      <c r="AA41" s="23">
        <f t="shared" si="34"/>
        <v>3267</v>
      </c>
      <c r="AB41" s="24">
        <v>0</v>
      </c>
      <c r="AC41" s="25">
        <f t="shared" si="35"/>
        <v>3267</v>
      </c>
      <c r="AD41" s="26">
        <v>600</v>
      </c>
      <c r="AE41" s="26">
        <f t="shared" si="36"/>
        <v>3867</v>
      </c>
      <c r="AF41" s="26">
        <v>0</v>
      </c>
      <c r="AG41" s="26">
        <f t="shared" si="37"/>
        <v>3867</v>
      </c>
      <c r="AH41" s="26">
        <v>0</v>
      </c>
      <c r="AI41" s="26">
        <f t="shared" si="21"/>
        <v>3867</v>
      </c>
      <c r="AJ41" s="27">
        <v>0</v>
      </c>
      <c r="AK41" s="26">
        <f t="shared" si="22"/>
        <v>3867</v>
      </c>
    </row>
    <row r="42" spans="1:37" ht="30" customHeight="1" x14ac:dyDescent="0.2">
      <c r="A42" s="20" t="s">
        <v>61</v>
      </c>
      <c r="B42" s="28">
        <v>0</v>
      </c>
      <c r="C42" s="28">
        <v>23000</v>
      </c>
      <c r="D42" s="30" t="s">
        <v>58</v>
      </c>
      <c r="E42" s="30" t="s">
        <v>58</v>
      </c>
      <c r="F42" s="30" t="s">
        <v>58</v>
      </c>
      <c r="G42" s="30" t="s">
        <v>58</v>
      </c>
      <c r="H42" s="30" t="s">
        <v>58</v>
      </c>
      <c r="I42" s="30" t="s">
        <v>58</v>
      </c>
      <c r="J42" s="30" t="s">
        <v>58</v>
      </c>
      <c r="K42" s="30" t="s">
        <v>58</v>
      </c>
      <c r="L42" s="30" t="s">
        <v>58</v>
      </c>
      <c r="M42" s="30" t="s">
        <v>58</v>
      </c>
      <c r="N42" s="24" t="s">
        <v>58</v>
      </c>
      <c r="O42" s="24" t="s">
        <v>58</v>
      </c>
      <c r="P42" s="24" t="s">
        <v>58</v>
      </c>
      <c r="Q42" s="24" t="s">
        <v>58</v>
      </c>
      <c r="R42" s="25">
        <f>505+2680</f>
        <v>3185</v>
      </c>
      <c r="S42" s="42">
        <f t="shared" ref="S42:S43" si="42">R42</f>
        <v>3185</v>
      </c>
      <c r="T42" s="25">
        <f>1844+2641</f>
        <v>4485</v>
      </c>
      <c r="U42" s="23">
        <f t="shared" si="31"/>
        <v>7670</v>
      </c>
      <c r="V42" s="23">
        <f>1296+2104</f>
        <v>3400</v>
      </c>
      <c r="W42" s="23">
        <f t="shared" si="32"/>
        <v>11070</v>
      </c>
      <c r="X42" s="24">
        <f>1784+2133</f>
        <v>3917</v>
      </c>
      <c r="Y42" s="23">
        <f t="shared" si="33"/>
        <v>14987</v>
      </c>
      <c r="Z42" s="23">
        <f>1078+2064</f>
        <v>3142</v>
      </c>
      <c r="AA42" s="23">
        <f t="shared" si="34"/>
        <v>18129</v>
      </c>
      <c r="AB42" s="24">
        <f>726+2059</f>
        <v>2785</v>
      </c>
      <c r="AC42" s="25">
        <f t="shared" si="35"/>
        <v>20914</v>
      </c>
      <c r="AD42" s="29">
        <f>685+894</f>
        <v>1579</v>
      </c>
      <c r="AE42" s="26">
        <f t="shared" si="36"/>
        <v>22493</v>
      </c>
      <c r="AF42" s="26">
        <v>3161</v>
      </c>
      <c r="AG42" s="26">
        <f t="shared" si="37"/>
        <v>25654</v>
      </c>
      <c r="AH42" s="26">
        <v>4868</v>
      </c>
      <c r="AI42" s="26">
        <f t="shared" si="21"/>
        <v>30522</v>
      </c>
      <c r="AJ42" s="27">
        <v>0</v>
      </c>
      <c r="AK42" s="26">
        <f t="shared" si="22"/>
        <v>30522</v>
      </c>
    </row>
    <row r="43" spans="1:37" ht="0.75" customHeight="1" x14ac:dyDescent="0.25">
      <c r="A43" s="43"/>
      <c r="B43" s="43">
        <v>0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4"/>
      <c r="Q43" s="44"/>
      <c r="R43" s="34">
        <v>505</v>
      </c>
      <c r="S43" s="23">
        <f t="shared" si="42"/>
        <v>505</v>
      </c>
      <c r="T43" s="34">
        <v>505</v>
      </c>
      <c r="U43" s="23">
        <f>T43</f>
        <v>505</v>
      </c>
      <c r="V43" s="45"/>
      <c r="W43" s="45">
        <f t="shared" si="32"/>
        <v>505</v>
      </c>
      <c r="X43" s="45"/>
      <c r="Y43" s="45">
        <f t="shared" si="33"/>
        <v>505</v>
      </c>
      <c r="Z43" s="45"/>
      <c r="AA43" s="45"/>
      <c r="AB43" s="44"/>
    </row>
    <row r="44" spans="1:37" ht="15" customHeight="1" x14ac:dyDescent="0.2">
      <c r="A44" s="62" t="s">
        <v>62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44"/>
      <c r="Q44" s="44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4"/>
    </row>
    <row r="45" spans="1:37" ht="42" customHeight="1" x14ac:dyDescent="0.25">
      <c r="A45" s="64" t="s">
        <v>63</v>
      </c>
      <c r="B45" s="53"/>
      <c r="C45" s="53"/>
      <c r="D45" s="53"/>
      <c r="E45" s="53"/>
      <c r="F45" s="53"/>
      <c r="G45" s="53"/>
      <c r="H45" s="47"/>
      <c r="I45" s="47"/>
      <c r="J45" s="47"/>
      <c r="K45" s="47"/>
      <c r="L45" s="47"/>
      <c r="M45" s="47"/>
      <c r="N45" s="47"/>
      <c r="O45" s="47"/>
      <c r="P45" s="44"/>
      <c r="Q45" s="44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4"/>
    </row>
    <row r="46" spans="1:37" ht="15" customHeight="1" x14ac:dyDescent="0.2">
      <c r="A46" s="53"/>
      <c r="B46" s="53"/>
      <c r="C46" s="53"/>
      <c r="D46" s="53"/>
      <c r="E46" s="53"/>
      <c r="F46" s="53"/>
      <c r="G46" s="53"/>
      <c r="H46" s="48"/>
      <c r="I46" s="48"/>
      <c r="J46" s="48"/>
      <c r="K46" s="48"/>
      <c r="L46" s="48"/>
      <c r="M46" s="48"/>
      <c r="N46" s="48"/>
      <c r="O46" s="48"/>
      <c r="P46" s="44"/>
      <c r="Q46" s="44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4"/>
    </row>
    <row r="47" spans="1:37" ht="12.7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</row>
    <row r="48" spans="1:37" ht="12.75" customHeight="1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</row>
    <row r="49" spans="1:28" ht="12.75" customHeight="1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</row>
    <row r="50" spans="1:28" ht="12.7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</row>
    <row r="51" spans="1:28" ht="12.75" customHeight="1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</row>
    <row r="52" spans="1:28" ht="12.75" customHeight="1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</row>
    <row r="53" spans="1:28" ht="12.75" customHeight="1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</row>
    <row r="54" spans="1:28" ht="12.75" customHeight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</row>
    <row r="55" spans="1:28" ht="12.7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</row>
    <row r="56" spans="1:28" ht="12.75" customHeight="1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</row>
    <row r="57" spans="1:28" ht="12.75" customHeight="1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</row>
    <row r="58" spans="1:28" ht="12.75" customHeight="1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</row>
    <row r="59" spans="1:28" ht="12.75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</row>
    <row r="60" spans="1:28" ht="12.75" customHeight="1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</row>
    <row r="61" spans="1:28" ht="12.75" customHeight="1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</row>
    <row r="62" spans="1:28" ht="12.75" customHeight="1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</row>
    <row r="63" spans="1:28" ht="12.75" customHeight="1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</row>
    <row r="64" spans="1:28" ht="12.75" customHeight="1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</row>
    <row r="65" spans="1:28" ht="12.75" customHeight="1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</row>
    <row r="66" spans="1:28" ht="12.75" customHeight="1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</row>
    <row r="67" spans="1:28" ht="12.75" customHeight="1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</row>
    <row r="68" spans="1:28" ht="12.7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</row>
    <row r="69" spans="1:28" ht="12.75" customHeight="1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</row>
    <row r="70" spans="1:28" ht="12.75" customHeight="1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</row>
    <row r="71" spans="1:28" ht="12.75" customHeight="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</row>
    <row r="72" spans="1:28" ht="12.75" customHeight="1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</row>
    <row r="73" spans="1:28" ht="12.75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1:28" ht="12.75" customHeight="1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</row>
    <row r="75" spans="1:28" ht="12.75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</row>
    <row r="76" spans="1:28" ht="12.75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</row>
    <row r="77" spans="1:28" ht="12.75" customHeight="1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</row>
    <row r="78" spans="1:28" ht="12.75" customHeight="1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</row>
    <row r="79" spans="1:28" ht="12.75" customHeight="1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</row>
    <row r="80" spans="1:28" ht="12.75" customHeight="1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</row>
    <row r="81" spans="1:28" ht="12.75" customHeight="1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</row>
    <row r="82" spans="1:28" ht="12.75" customHeight="1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</row>
    <row r="83" spans="1:28" ht="12.75" customHeight="1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</row>
    <row r="84" spans="1:28" ht="12.75" customHeight="1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</row>
    <row r="85" spans="1:28" ht="12.75" customHeight="1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</row>
    <row r="86" spans="1:28" ht="12.75" customHeight="1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</row>
    <row r="87" spans="1:28" ht="12.75" customHeight="1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</row>
    <row r="88" spans="1:28" ht="12.75" customHeight="1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</row>
    <row r="89" spans="1:28" ht="12.75" customHeight="1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</row>
    <row r="90" spans="1:28" ht="12.75" customHeight="1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</row>
    <row r="91" spans="1:28" ht="12.75" customHeight="1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</row>
    <row r="92" spans="1:28" ht="12.75" customHeight="1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</row>
    <row r="93" spans="1:28" ht="12.75" customHeight="1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</row>
    <row r="94" spans="1:28" ht="12.75" customHeight="1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</row>
    <row r="95" spans="1:28" ht="12.75" customHeight="1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</row>
    <row r="96" spans="1:28" ht="12.75" customHeight="1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</row>
    <row r="97" spans="1:28" ht="12.75" customHeight="1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</row>
    <row r="98" spans="1:28" ht="12.75" customHeight="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</row>
    <row r="99" spans="1:28" ht="12.75" customHeight="1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</row>
    <row r="100" spans="1:28" ht="12.75" customHeight="1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</row>
    <row r="101" spans="1:28" ht="12.75" customHeight="1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</row>
    <row r="102" spans="1:28" ht="12.75" customHeight="1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</row>
    <row r="103" spans="1:28" ht="12.75" customHeight="1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</row>
    <row r="104" spans="1:28" ht="12.75" customHeight="1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</row>
    <row r="105" spans="1:28" ht="12.75" customHeight="1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</row>
    <row r="106" spans="1:28" ht="12.75" customHeight="1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</row>
    <row r="107" spans="1:28" ht="12.75" customHeight="1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</row>
    <row r="108" spans="1:28" ht="12.75" customHeight="1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</row>
    <row r="109" spans="1:28" ht="12.75" customHeight="1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</row>
    <row r="110" spans="1:28" ht="12.75" customHeight="1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</row>
    <row r="111" spans="1:28" ht="12.75" customHeight="1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</row>
    <row r="112" spans="1:28" ht="12.75" customHeight="1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</row>
    <row r="113" spans="1:28" ht="12.75" customHeight="1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</row>
    <row r="114" spans="1:28" ht="12.75" customHeight="1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</row>
    <row r="115" spans="1:28" ht="12.75" customHeight="1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</row>
    <row r="116" spans="1:28" ht="12.75" customHeight="1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</row>
    <row r="117" spans="1:28" ht="12.75" customHeight="1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</row>
    <row r="118" spans="1:28" ht="12.75" customHeight="1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</row>
    <row r="119" spans="1:28" ht="12.75" customHeight="1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</row>
    <row r="120" spans="1:28" ht="12.75" customHeight="1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</row>
    <row r="121" spans="1:28" ht="12.75" customHeight="1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</row>
    <row r="122" spans="1:28" ht="12.75" customHeight="1" x14ac:dyDescent="0.2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</row>
    <row r="123" spans="1:28" ht="12.7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</row>
    <row r="124" spans="1:28" ht="12.75" customHeight="1" x14ac:dyDescent="0.2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</row>
    <row r="125" spans="1:28" ht="12.7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</row>
    <row r="126" spans="1:28" ht="12.7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</row>
    <row r="127" spans="1:28" ht="12.75" customHeight="1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</row>
    <row r="128" spans="1:28" ht="12.75" customHeight="1" x14ac:dyDescent="0.2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</row>
    <row r="129" spans="1:28" ht="12.75" customHeight="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</row>
    <row r="130" spans="1:28" ht="12.75" customHeight="1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</row>
    <row r="131" spans="1:28" ht="12.75" customHeight="1" x14ac:dyDescent="0.2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</row>
    <row r="132" spans="1:28" ht="12.75" customHeight="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</row>
    <row r="133" spans="1:28" ht="12.75" customHeight="1" x14ac:dyDescent="0.2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</row>
    <row r="134" spans="1:28" ht="12.75" customHeight="1" x14ac:dyDescent="0.2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</row>
    <row r="135" spans="1:28" ht="12.75" customHeight="1" x14ac:dyDescent="0.2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</row>
    <row r="136" spans="1:28" ht="12.75" customHeight="1" x14ac:dyDescent="0.2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</row>
    <row r="137" spans="1:28" ht="12.75" customHeight="1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</row>
    <row r="138" spans="1:28" ht="12.75" customHeight="1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</row>
    <row r="139" spans="1:28" ht="12.75" customHeight="1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</row>
    <row r="140" spans="1:28" ht="12.75" customHeight="1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</row>
    <row r="141" spans="1:28" ht="12.75" customHeight="1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</row>
    <row r="142" spans="1:28" ht="12.75" customHeight="1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</row>
    <row r="143" spans="1:28" ht="12.75" customHeight="1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</row>
    <row r="144" spans="1:28" ht="12.75" customHeight="1" x14ac:dyDescent="0.2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</row>
    <row r="145" spans="1:28" ht="12.75" customHeight="1" x14ac:dyDescent="0.2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</row>
    <row r="146" spans="1:28" ht="12.75" customHeight="1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</row>
    <row r="147" spans="1:28" ht="12.75" customHeight="1" x14ac:dyDescent="0.2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</row>
    <row r="148" spans="1:28" ht="12.75" customHeight="1" x14ac:dyDescent="0.2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</row>
    <row r="149" spans="1:28" ht="12.75" customHeight="1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</row>
    <row r="150" spans="1:28" ht="12.75" customHeight="1" x14ac:dyDescent="0.2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</row>
    <row r="151" spans="1:28" ht="12.75" customHeight="1" x14ac:dyDescent="0.2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</row>
    <row r="152" spans="1:28" ht="12.75" customHeight="1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</row>
    <row r="153" spans="1:28" ht="12.75" customHeight="1" x14ac:dyDescent="0.2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</row>
    <row r="154" spans="1:28" ht="12.75" customHeight="1" x14ac:dyDescent="0.2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</row>
    <row r="155" spans="1:28" ht="12.75" customHeight="1" x14ac:dyDescent="0.2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</row>
    <row r="156" spans="1:28" ht="12.75" customHeight="1" x14ac:dyDescent="0.2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</row>
    <row r="157" spans="1:28" ht="12.75" customHeight="1" x14ac:dyDescent="0.2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</row>
    <row r="158" spans="1:28" ht="12.75" customHeight="1" x14ac:dyDescent="0.2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</row>
    <row r="159" spans="1:28" ht="12.75" customHeight="1" x14ac:dyDescent="0.2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</row>
    <row r="160" spans="1:28" ht="12.75" customHeight="1" x14ac:dyDescent="0.2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</row>
    <row r="161" spans="1:28" ht="12.75" customHeight="1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</row>
    <row r="162" spans="1:28" ht="12.75" customHeight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</row>
    <row r="163" spans="1:28" ht="12.75" customHeight="1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</row>
    <row r="164" spans="1:28" ht="12.75" customHeight="1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</row>
    <row r="165" spans="1:28" ht="12.75" customHeight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</row>
    <row r="166" spans="1:28" ht="12.75" customHeight="1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</row>
    <row r="167" spans="1:28" ht="12.75" customHeight="1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</row>
    <row r="168" spans="1:28" ht="12.75" customHeight="1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</row>
    <row r="169" spans="1:28" ht="12.75" customHeight="1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</row>
    <row r="170" spans="1:28" ht="12.75" customHeight="1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</row>
    <row r="171" spans="1:28" ht="12.75" customHeight="1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</row>
    <row r="172" spans="1:28" ht="12.75" customHeight="1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</row>
    <row r="173" spans="1:28" ht="12.75" customHeight="1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</row>
    <row r="174" spans="1:28" ht="12.75" customHeight="1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</row>
    <row r="175" spans="1:28" ht="12.75" customHeight="1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</row>
    <row r="176" spans="1:28" ht="12.75" customHeight="1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</row>
    <row r="177" spans="1:28" ht="12.75" customHeight="1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</row>
    <row r="178" spans="1:28" ht="12.75" customHeight="1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</row>
    <row r="179" spans="1:28" ht="12.75" customHeight="1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</row>
    <row r="180" spans="1:28" ht="12.75" customHeight="1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</row>
    <row r="181" spans="1:28" ht="12.75" customHeight="1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</row>
    <row r="182" spans="1:28" ht="12.75" customHeight="1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</row>
    <row r="183" spans="1:28" ht="12.75" customHeight="1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</row>
    <row r="184" spans="1:28" ht="12.75" customHeight="1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</row>
    <row r="185" spans="1:28" ht="12.75" customHeight="1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</row>
    <row r="186" spans="1:28" ht="12.75" customHeight="1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</row>
    <row r="187" spans="1:28" ht="12.75" customHeight="1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</row>
    <row r="188" spans="1:28" ht="12.75" customHeight="1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</row>
    <row r="189" spans="1:28" ht="12.75" customHeight="1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</row>
    <row r="190" spans="1:28" ht="12.75" customHeight="1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</row>
    <row r="191" spans="1:28" ht="12.75" customHeight="1" x14ac:dyDescent="0.2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</row>
    <row r="192" spans="1:28" ht="12.75" customHeight="1" x14ac:dyDescent="0.2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</row>
    <row r="193" spans="1:28" ht="12.75" customHeight="1" x14ac:dyDescent="0.2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</row>
    <row r="194" spans="1:28" ht="12.75" customHeight="1" x14ac:dyDescent="0.2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</row>
    <row r="195" spans="1:28" ht="12.75" customHeight="1" x14ac:dyDescent="0.2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</row>
    <row r="196" spans="1:28" ht="12.75" customHeight="1" x14ac:dyDescent="0.2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</row>
    <row r="197" spans="1:28" ht="12.75" customHeight="1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</row>
    <row r="198" spans="1:28" ht="12.75" customHeight="1" x14ac:dyDescent="0.2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</row>
    <row r="199" spans="1:28" ht="12.75" customHeight="1" x14ac:dyDescent="0.2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</row>
    <row r="200" spans="1:28" ht="12.75" customHeight="1" x14ac:dyDescent="0.2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</row>
    <row r="201" spans="1:28" ht="12.75" customHeight="1" x14ac:dyDescent="0.2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</row>
    <row r="202" spans="1:28" ht="12.75" customHeight="1" x14ac:dyDescent="0.2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</row>
    <row r="203" spans="1:28" ht="12.75" customHeight="1" x14ac:dyDescent="0.2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</row>
    <row r="204" spans="1:28" ht="12.75" customHeight="1" x14ac:dyDescent="0.2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</row>
    <row r="205" spans="1:28" ht="12.75" customHeight="1" x14ac:dyDescent="0.2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</row>
    <row r="206" spans="1:28" ht="12.75" customHeight="1" x14ac:dyDescent="0.2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</row>
    <row r="207" spans="1:28" ht="12.75" customHeight="1" x14ac:dyDescent="0.2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</row>
    <row r="208" spans="1:28" ht="12.75" customHeight="1" x14ac:dyDescent="0.2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</row>
    <row r="209" spans="1:28" ht="12.75" customHeight="1" x14ac:dyDescent="0.2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</row>
    <row r="210" spans="1:28" ht="12.75" customHeight="1" x14ac:dyDescent="0.2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</row>
    <row r="211" spans="1:28" ht="12.75" customHeight="1" x14ac:dyDescent="0.2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</row>
    <row r="212" spans="1:28" ht="12.75" customHeight="1" x14ac:dyDescent="0.2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</row>
    <row r="213" spans="1:28" ht="12.75" customHeight="1" x14ac:dyDescent="0.2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</row>
    <row r="214" spans="1:28" ht="12.75" customHeight="1" x14ac:dyDescent="0.2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</row>
    <row r="215" spans="1:28" ht="12.75" customHeight="1" x14ac:dyDescent="0.2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</row>
    <row r="216" spans="1:28" ht="12.75" customHeight="1" x14ac:dyDescent="0.2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</row>
    <row r="217" spans="1:28" ht="12.75" customHeight="1" x14ac:dyDescent="0.2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</row>
    <row r="218" spans="1:28" ht="12.75" customHeight="1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</row>
    <row r="219" spans="1:28" ht="12.75" customHeight="1" x14ac:dyDescent="0.2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</row>
    <row r="220" spans="1:28" ht="12.75" customHeight="1" x14ac:dyDescent="0.2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</row>
    <row r="221" spans="1:28" ht="12.75" customHeight="1" x14ac:dyDescent="0.2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</row>
    <row r="222" spans="1:28" ht="12.75" customHeight="1" x14ac:dyDescent="0.2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</row>
    <row r="223" spans="1:28" ht="12.75" customHeight="1" x14ac:dyDescent="0.2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</row>
    <row r="224" spans="1:28" ht="12.75" customHeight="1" x14ac:dyDescent="0.2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</row>
    <row r="225" spans="1:28" ht="12.75" customHeight="1" x14ac:dyDescent="0.2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</row>
    <row r="226" spans="1:28" ht="12.75" customHeight="1" x14ac:dyDescent="0.2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</row>
    <row r="227" spans="1:28" ht="12.75" customHeight="1" x14ac:dyDescent="0.2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</row>
    <row r="228" spans="1:28" ht="12.75" customHeight="1" x14ac:dyDescent="0.2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</row>
    <row r="229" spans="1:28" ht="12.75" customHeight="1" x14ac:dyDescent="0.2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</row>
    <row r="230" spans="1:28" ht="12.75" customHeight="1" x14ac:dyDescent="0.2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</row>
    <row r="231" spans="1:28" ht="12.75" customHeight="1" x14ac:dyDescent="0.2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</row>
    <row r="232" spans="1:28" ht="12.75" customHeight="1" x14ac:dyDescent="0.2">
      <c r="A232" s="44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</row>
    <row r="233" spans="1:28" ht="12.75" customHeight="1" x14ac:dyDescent="0.2">
      <c r="A233" s="44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</row>
    <row r="234" spans="1:28" ht="12.75" customHeight="1" x14ac:dyDescent="0.2">
      <c r="A234" s="44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</row>
    <row r="235" spans="1:28" ht="12.75" customHeight="1" x14ac:dyDescent="0.2">
      <c r="A235" s="44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</row>
    <row r="236" spans="1:28" ht="12.75" customHeight="1" x14ac:dyDescent="0.2">
      <c r="A236" s="44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</row>
    <row r="237" spans="1:28" ht="12.75" customHeight="1" x14ac:dyDescent="0.2">
      <c r="A237" s="44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</row>
    <row r="238" spans="1:28" ht="12.75" customHeight="1" x14ac:dyDescent="0.2">
      <c r="A238" s="44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</row>
    <row r="239" spans="1:28" ht="12.75" customHeight="1" x14ac:dyDescent="0.2">
      <c r="A239" s="44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</row>
    <row r="240" spans="1:28" ht="12.75" customHeight="1" x14ac:dyDescent="0.2">
      <c r="A240" s="44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</row>
    <row r="241" spans="1:28" ht="12.75" customHeight="1" x14ac:dyDescent="0.2">
      <c r="A241" s="44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</row>
    <row r="242" spans="1:28" ht="12.75" customHeight="1" x14ac:dyDescent="0.2">
      <c r="A242" s="44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</row>
    <row r="243" spans="1:28" ht="12.75" customHeight="1" x14ac:dyDescent="0.2">
      <c r="A243" s="44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</row>
    <row r="244" spans="1:28" ht="12.75" customHeight="1" x14ac:dyDescent="0.2">
      <c r="A244" s="44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</row>
    <row r="245" spans="1:28" ht="12.75" customHeight="1" x14ac:dyDescent="0.2">
      <c r="A245" s="44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</row>
    <row r="246" spans="1:28" ht="12.75" customHeight="1" x14ac:dyDescent="0.2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</row>
    <row r="247" spans="1:28" ht="12.75" customHeight="1" x14ac:dyDescent="0.2">
      <c r="A247" s="44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</row>
    <row r="248" spans="1:28" ht="12.75" customHeight="1" x14ac:dyDescent="0.2">
      <c r="A248" s="44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</row>
    <row r="249" spans="1:28" ht="12.75" customHeight="1" x14ac:dyDescent="0.2">
      <c r="A249" s="44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</row>
    <row r="250" spans="1:28" ht="12.75" customHeight="1" x14ac:dyDescent="0.2">
      <c r="A250" s="44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</row>
    <row r="251" spans="1:28" ht="12.75" customHeight="1" x14ac:dyDescent="0.2">
      <c r="A251" s="44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</row>
    <row r="252" spans="1:28" ht="12.75" customHeight="1" x14ac:dyDescent="0.2">
      <c r="A252" s="44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</row>
    <row r="253" spans="1:28" ht="12.75" customHeight="1" x14ac:dyDescent="0.2">
      <c r="A253" s="44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</row>
    <row r="254" spans="1:28" ht="12.75" customHeight="1" x14ac:dyDescent="0.2">
      <c r="A254" s="44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</row>
    <row r="255" spans="1:28" ht="12.75" customHeight="1" x14ac:dyDescent="0.2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</row>
    <row r="256" spans="1:28" ht="12.75" customHeight="1" x14ac:dyDescent="0.2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</row>
    <row r="257" spans="1:28" ht="12.75" customHeight="1" x14ac:dyDescent="0.2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</row>
    <row r="258" spans="1:28" ht="12.75" customHeight="1" x14ac:dyDescent="0.2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</row>
    <row r="259" spans="1:28" ht="12.75" customHeight="1" x14ac:dyDescent="0.2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</row>
    <row r="260" spans="1:28" ht="12.75" customHeight="1" x14ac:dyDescent="0.2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</row>
    <row r="261" spans="1:28" ht="12.75" customHeight="1" x14ac:dyDescent="0.2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</row>
    <row r="262" spans="1:28" ht="12.75" customHeight="1" x14ac:dyDescent="0.2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</row>
    <row r="263" spans="1:28" ht="12.75" customHeight="1" x14ac:dyDescent="0.2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</row>
    <row r="264" spans="1:28" ht="12.75" customHeight="1" x14ac:dyDescent="0.2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</row>
    <row r="265" spans="1:28" ht="12.75" customHeight="1" x14ac:dyDescent="0.2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</row>
    <row r="266" spans="1:28" ht="12.75" customHeight="1" x14ac:dyDescent="0.2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</row>
    <row r="267" spans="1:28" ht="12.75" customHeight="1" x14ac:dyDescent="0.2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</row>
    <row r="268" spans="1:28" ht="12.75" customHeight="1" x14ac:dyDescent="0.2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</row>
    <row r="269" spans="1:28" ht="12.75" customHeight="1" x14ac:dyDescent="0.2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</row>
    <row r="270" spans="1:28" ht="12.75" customHeight="1" x14ac:dyDescent="0.2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</row>
    <row r="271" spans="1:28" ht="12.75" customHeight="1" x14ac:dyDescent="0.2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</row>
    <row r="272" spans="1:28" ht="12.75" customHeight="1" x14ac:dyDescent="0.2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</row>
    <row r="273" spans="1:28" ht="12.75" customHeight="1" x14ac:dyDescent="0.2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</row>
    <row r="274" spans="1:28" ht="12.75" customHeight="1" x14ac:dyDescent="0.2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</row>
    <row r="275" spans="1:28" ht="12.75" customHeight="1" x14ac:dyDescent="0.2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</row>
    <row r="276" spans="1:28" ht="12.75" customHeight="1" x14ac:dyDescent="0.2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</row>
    <row r="277" spans="1:28" ht="12.75" customHeight="1" x14ac:dyDescent="0.2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</row>
    <row r="278" spans="1:28" ht="12.75" customHeight="1" x14ac:dyDescent="0.2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</row>
    <row r="279" spans="1:28" ht="12.75" customHeight="1" x14ac:dyDescent="0.2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</row>
    <row r="280" spans="1:28" ht="12.75" customHeight="1" x14ac:dyDescent="0.2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</row>
    <row r="281" spans="1:28" ht="12.75" customHeight="1" x14ac:dyDescent="0.2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</row>
    <row r="282" spans="1:28" ht="12.75" customHeight="1" x14ac:dyDescent="0.2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</row>
    <row r="283" spans="1:28" ht="12.75" customHeight="1" x14ac:dyDescent="0.2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</row>
    <row r="284" spans="1:28" ht="12.75" customHeight="1" x14ac:dyDescent="0.2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</row>
    <row r="285" spans="1:28" ht="12.75" customHeight="1" x14ac:dyDescent="0.2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</row>
    <row r="286" spans="1:28" ht="12.75" customHeight="1" x14ac:dyDescent="0.2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</row>
    <row r="287" spans="1:28" ht="12.75" customHeight="1" x14ac:dyDescent="0.2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</row>
    <row r="288" spans="1:28" ht="12.75" customHeight="1" x14ac:dyDescent="0.2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</row>
    <row r="289" spans="1:28" ht="12.75" customHeight="1" x14ac:dyDescent="0.2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</row>
    <row r="290" spans="1:28" ht="12.75" customHeight="1" x14ac:dyDescent="0.2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</row>
    <row r="291" spans="1:28" ht="12.75" customHeight="1" x14ac:dyDescent="0.2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</row>
    <row r="292" spans="1:28" ht="12.75" customHeight="1" x14ac:dyDescent="0.2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</row>
    <row r="293" spans="1:28" ht="12.75" customHeight="1" x14ac:dyDescent="0.2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</row>
    <row r="294" spans="1:28" ht="12.75" customHeight="1" x14ac:dyDescent="0.2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</row>
    <row r="295" spans="1:28" ht="12.75" customHeight="1" x14ac:dyDescent="0.2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</row>
    <row r="296" spans="1:28" ht="12.75" customHeight="1" x14ac:dyDescent="0.2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</row>
    <row r="297" spans="1:28" ht="12.75" customHeight="1" x14ac:dyDescent="0.2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</row>
    <row r="298" spans="1:28" ht="12.75" customHeight="1" x14ac:dyDescent="0.2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</row>
    <row r="299" spans="1:28" ht="12.75" customHeight="1" x14ac:dyDescent="0.2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</row>
    <row r="300" spans="1:28" ht="12.75" customHeight="1" x14ac:dyDescent="0.2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</row>
    <row r="301" spans="1:28" ht="12.75" customHeight="1" x14ac:dyDescent="0.2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</row>
    <row r="302" spans="1:28" ht="12.75" customHeight="1" x14ac:dyDescent="0.2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</row>
    <row r="303" spans="1:28" ht="12.75" customHeight="1" x14ac:dyDescent="0.2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</row>
    <row r="304" spans="1:28" ht="12.75" customHeight="1" x14ac:dyDescent="0.2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</row>
    <row r="305" spans="1:28" ht="12.75" customHeight="1" x14ac:dyDescent="0.2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</row>
    <row r="306" spans="1:28" ht="12.75" customHeight="1" x14ac:dyDescent="0.2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</row>
    <row r="307" spans="1:28" ht="12.75" customHeight="1" x14ac:dyDescent="0.2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</row>
    <row r="308" spans="1:28" ht="12.75" customHeight="1" x14ac:dyDescent="0.2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</row>
    <row r="309" spans="1:28" ht="12.75" customHeight="1" x14ac:dyDescent="0.2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</row>
    <row r="310" spans="1:28" ht="12.75" customHeight="1" x14ac:dyDescent="0.2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</row>
    <row r="311" spans="1:28" ht="12.75" customHeight="1" x14ac:dyDescent="0.2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</row>
    <row r="312" spans="1:28" ht="12.75" customHeight="1" x14ac:dyDescent="0.2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</row>
    <row r="313" spans="1:28" ht="12.75" customHeight="1" x14ac:dyDescent="0.2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</row>
    <row r="314" spans="1:28" ht="12.75" customHeight="1" x14ac:dyDescent="0.2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</row>
    <row r="315" spans="1:28" ht="12.75" customHeight="1" x14ac:dyDescent="0.2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</row>
    <row r="316" spans="1:28" ht="12.75" customHeight="1" x14ac:dyDescent="0.2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</row>
    <row r="317" spans="1:28" ht="12.75" customHeight="1" x14ac:dyDescent="0.2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</row>
    <row r="318" spans="1:28" ht="12.75" customHeight="1" x14ac:dyDescent="0.2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</row>
    <row r="319" spans="1:28" ht="12.75" customHeight="1" x14ac:dyDescent="0.2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</row>
    <row r="320" spans="1:28" ht="12.75" customHeight="1" x14ac:dyDescent="0.2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</row>
    <row r="321" spans="1:28" ht="12.75" customHeight="1" x14ac:dyDescent="0.2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</row>
    <row r="322" spans="1:28" ht="12.75" customHeight="1" x14ac:dyDescent="0.2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</row>
    <row r="323" spans="1:28" ht="12.75" customHeight="1" x14ac:dyDescent="0.2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</row>
    <row r="324" spans="1:28" ht="12.75" customHeight="1" x14ac:dyDescent="0.2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</row>
    <row r="325" spans="1:28" ht="12.75" customHeight="1" x14ac:dyDescent="0.2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</row>
    <row r="326" spans="1:28" ht="12.75" customHeight="1" x14ac:dyDescent="0.2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</row>
    <row r="327" spans="1:28" ht="12.75" customHeight="1" x14ac:dyDescent="0.2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</row>
    <row r="328" spans="1:28" ht="12.75" customHeight="1" x14ac:dyDescent="0.2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</row>
    <row r="329" spans="1:28" ht="12.75" customHeight="1" x14ac:dyDescent="0.2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</row>
    <row r="330" spans="1:28" ht="12.75" customHeight="1" x14ac:dyDescent="0.2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</row>
    <row r="331" spans="1:28" ht="12.75" customHeight="1" x14ac:dyDescent="0.2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</row>
    <row r="332" spans="1:28" ht="12.75" customHeight="1" x14ac:dyDescent="0.2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</row>
    <row r="333" spans="1:28" ht="12.75" customHeight="1" x14ac:dyDescent="0.2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</row>
    <row r="334" spans="1:28" ht="12.75" customHeight="1" x14ac:dyDescent="0.2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</row>
    <row r="335" spans="1:28" ht="12.75" customHeight="1" x14ac:dyDescent="0.2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</row>
    <row r="336" spans="1:28" ht="12.75" customHeight="1" x14ac:dyDescent="0.2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</row>
    <row r="337" spans="1:28" ht="12.75" customHeight="1" x14ac:dyDescent="0.2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</row>
    <row r="338" spans="1:28" ht="12.75" customHeight="1" x14ac:dyDescent="0.2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</row>
    <row r="339" spans="1:28" ht="12.75" customHeight="1" x14ac:dyDescent="0.2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</row>
    <row r="340" spans="1:28" ht="12.75" customHeight="1" x14ac:dyDescent="0.2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</row>
    <row r="341" spans="1:28" ht="12.75" customHeight="1" x14ac:dyDescent="0.2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</row>
    <row r="342" spans="1:28" ht="12.75" customHeight="1" x14ac:dyDescent="0.2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</row>
    <row r="343" spans="1:28" ht="12.75" customHeight="1" x14ac:dyDescent="0.2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</row>
    <row r="344" spans="1:28" ht="12.75" customHeight="1" x14ac:dyDescent="0.2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</row>
    <row r="345" spans="1:28" ht="12.75" customHeight="1" x14ac:dyDescent="0.2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</row>
    <row r="346" spans="1:28" ht="12.75" customHeight="1" x14ac:dyDescent="0.2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</row>
    <row r="347" spans="1:28" ht="12.75" customHeight="1" x14ac:dyDescent="0.2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</row>
    <row r="348" spans="1:28" ht="12.75" customHeight="1" x14ac:dyDescent="0.2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</row>
    <row r="349" spans="1:28" ht="12.75" customHeight="1" x14ac:dyDescent="0.2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</row>
    <row r="350" spans="1:28" ht="12.75" customHeight="1" x14ac:dyDescent="0.2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</row>
    <row r="351" spans="1:28" ht="12.75" customHeight="1" x14ac:dyDescent="0.2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</row>
    <row r="352" spans="1:28" ht="12.75" customHeight="1" x14ac:dyDescent="0.2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</row>
    <row r="353" spans="1:28" ht="12.75" customHeight="1" x14ac:dyDescent="0.2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</row>
    <row r="354" spans="1:28" ht="12.75" customHeight="1" x14ac:dyDescent="0.2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</row>
    <row r="355" spans="1:28" ht="12.75" customHeight="1" x14ac:dyDescent="0.2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</row>
    <row r="356" spans="1:28" ht="12.75" customHeight="1" x14ac:dyDescent="0.2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</row>
    <row r="357" spans="1:28" ht="12.75" customHeight="1" x14ac:dyDescent="0.2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</row>
    <row r="358" spans="1:28" ht="12.75" customHeight="1" x14ac:dyDescent="0.2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</row>
    <row r="359" spans="1:28" ht="12.75" customHeight="1" x14ac:dyDescent="0.2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</row>
    <row r="360" spans="1:28" ht="12.75" customHeight="1" x14ac:dyDescent="0.2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</row>
    <row r="361" spans="1:28" ht="12.75" customHeight="1" x14ac:dyDescent="0.2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</row>
    <row r="362" spans="1:28" ht="12.75" customHeight="1" x14ac:dyDescent="0.2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</row>
    <row r="363" spans="1:28" ht="12.75" customHeight="1" x14ac:dyDescent="0.2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</row>
    <row r="364" spans="1:28" ht="12.75" customHeight="1" x14ac:dyDescent="0.2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</row>
    <row r="365" spans="1:28" ht="12.75" customHeight="1" x14ac:dyDescent="0.2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</row>
    <row r="366" spans="1:28" ht="12.75" customHeight="1" x14ac:dyDescent="0.2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</row>
    <row r="367" spans="1:28" ht="12.75" customHeight="1" x14ac:dyDescent="0.2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</row>
    <row r="368" spans="1:28" ht="12.75" customHeight="1" x14ac:dyDescent="0.2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</row>
    <row r="369" spans="1:28" ht="12.75" customHeight="1" x14ac:dyDescent="0.2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</row>
    <row r="370" spans="1:28" ht="12.75" customHeight="1" x14ac:dyDescent="0.2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</row>
    <row r="371" spans="1:28" ht="12.75" customHeight="1" x14ac:dyDescent="0.2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</row>
    <row r="372" spans="1:28" ht="12.75" customHeight="1" x14ac:dyDescent="0.2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</row>
    <row r="373" spans="1:28" ht="12.75" customHeight="1" x14ac:dyDescent="0.2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</row>
    <row r="374" spans="1:28" ht="12.75" customHeight="1" x14ac:dyDescent="0.2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</row>
    <row r="375" spans="1:28" ht="12.75" customHeight="1" x14ac:dyDescent="0.2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</row>
    <row r="376" spans="1:28" ht="12.75" customHeight="1" x14ac:dyDescent="0.2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</row>
    <row r="377" spans="1:28" ht="12.75" customHeight="1" x14ac:dyDescent="0.2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</row>
    <row r="378" spans="1:28" ht="12.75" customHeight="1" x14ac:dyDescent="0.2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</row>
    <row r="379" spans="1:28" ht="12.75" customHeight="1" x14ac:dyDescent="0.2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</row>
    <row r="380" spans="1:28" ht="12.75" customHeight="1" x14ac:dyDescent="0.2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</row>
    <row r="381" spans="1:28" ht="12.75" customHeight="1" x14ac:dyDescent="0.2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</row>
    <row r="382" spans="1:28" ht="12.75" customHeight="1" x14ac:dyDescent="0.2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</row>
    <row r="383" spans="1:28" ht="12.75" customHeight="1" x14ac:dyDescent="0.2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</row>
    <row r="384" spans="1:28" ht="12.75" customHeight="1" x14ac:dyDescent="0.2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</row>
    <row r="385" spans="1:28" ht="12.75" customHeight="1" x14ac:dyDescent="0.2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</row>
    <row r="386" spans="1:28" ht="12.75" customHeight="1" x14ac:dyDescent="0.2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</row>
    <row r="387" spans="1:28" ht="12.75" customHeight="1" x14ac:dyDescent="0.2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</row>
    <row r="388" spans="1:28" ht="12.75" customHeight="1" x14ac:dyDescent="0.2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</row>
    <row r="389" spans="1:28" ht="12.75" customHeight="1" x14ac:dyDescent="0.2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</row>
    <row r="390" spans="1:28" ht="12.75" customHeight="1" x14ac:dyDescent="0.2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</row>
    <row r="391" spans="1:28" ht="12.75" customHeight="1" x14ac:dyDescent="0.2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</row>
    <row r="392" spans="1:28" ht="12.75" customHeight="1" x14ac:dyDescent="0.2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</row>
    <row r="393" spans="1:28" ht="12.75" customHeight="1" x14ac:dyDescent="0.2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</row>
    <row r="394" spans="1:28" ht="12.75" customHeight="1" x14ac:dyDescent="0.2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</row>
    <row r="395" spans="1:28" ht="12.75" customHeight="1" x14ac:dyDescent="0.2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</row>
    <row r="396" spans="1:28" ht="12.75" customHeight="1" x14ac:dyDescent="0.2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</row>
    <row r="397" spans="1:28" ht="12.75" customHeight="1" x14ac:dyDescent="0.2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</row>
    <row r="398" spans="1:28" ht="12.75" customHeight="1" x14ac:dyDescent="0.2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</row>
    <row r="399" spans="1:28" ht="12.75" customHeight="1" x14ac:dyDescent="0.2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</row>
    <row r="400" spans="1:28" ht="12.75" customHeight="1" x14ac:dyDescent="0.2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</row>
    <row r="401" spans="1:28" ht="12.75" customHeight="1" x14ac:dyDescent="0.2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</row>
    <row r="402" spans="1:28" ht="12.75" customHeight="1" x14ac:dyDescent="0.2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</row>
    <row r="403" spans="1:28" ht="12.75" customHeight="1" x14ac:dyDescent="0.2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</row>
    <row r="404" spans="1:28" ht="12.75" customHeight="1" x14ac:dyDescent="0.2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</row>
    <row r="405" spans="1:28" ht="12.75" customHeight="1" x14ac:dyDescent="0.2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</row>
    <row r="406" spans="1:28" ht="12.75" customHeight="1" x14ac:dyDescent="0.2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</row>
    <row r="407" spans="1:28" ht="12.75" customHeight="1" x14ac:dyDescent="0.2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</row>
    <row r="408" spans="1:28" ht="12.75" customHeight="1" x14ac:dyDescent="0.2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</row>
    <row r="409" spans="1:28" ht="12.75" customHeight="1" x14ac:dyDescent="0.2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</row>
    <row r="410" spans="1:28" ht="12.75" customHeight="1" x14ac:dyDescent="0.2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</row>
    <row r="411" spans="1:28" ht="12.75" customHeight="1" x14ac:dyDescent="0.2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</row>
    <row r="412" spans="1:28" ht="12.75" customHeight="1" x14ac:dyDescent="0.2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</row>
    <row r="413" spans="1:28" ht="12.75" customHeight="1" x14ac:dyDescent="0.2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</row>
    <row r="414" spans="1:28" ht="12.75" customHeight="1" x14ac:dyDescent="0.2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</row>
    <row r="415" spans="1:28" ht="12.75" customHeight="1" x14ac:dyDescent="0.2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</row>
    <row r="416" spans="1:28" ht="12.75" customHeight="1" x14ac:dyDescent="0.2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</row>
    <row r="417" spans="1:28" ht="12.75" customHeight="1" x14ac:dyDescent="0.2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</row>
    <row r="418" spans="1:28" ht="12.75" customHeight="1" x14ac:dyDescent="0.2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</row>
    <row r="419" spans="1:28" ht="12.75" customHeight="1" x14ac:dyDescent="0.2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</row>
    <row r="420" spans="1:28" ht="12.75" customHeight="1" x14ac:dyDescent="0.2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</row>
    <row r="421" spans="1:28" ht="12.75" customHeight="1" x14ac:dyDescent="0.2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</row>
    <row r="422" spans="1:28" ht="12.75" customHeight="1" x14ac:dyDescent="0.2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</row>
    <row r="423" spans="1:28" ht="12.75" customHeight="1" x14ac:dyDescent="0.2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</row>
    <row r="424" spans="1:28" ht="12.75" customHeight="1" x14ac:dyDescent="0.2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</row>
    <row r="425" spans="1:28" ht="12.75" customHeight="1" x14ac:dyDescent="0.2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</row>
    <row r="426" spans="1:28" ht="12.75" customHeight="1" x14ac:dyDescent="0.2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</row>
    <row r="427" spans="1:28" ht="12.75" customHeight="1" x14ac:dyDescent="0.2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</row>
    <row r="428" spans="1:28" ht="12.75" customHeight="1" x14ac:dyDescent="0.2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</row>
    <row r="429" spans="1:28" ht="12.75" customHeight="1" x14ac:dyDescent="0.2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</row>
    <row r="430" spans="1:28" ht="12.75" customHeight="1" x14ac:dyDescent="0.2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</row>
    <row r="431" spans="1:28" ht="12.75" customHeight="1" x14ac:dyDescent="0.2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</row>
    <row r="432" spans="1:28" ht="12.75" customHeight="1" x14ac:dyDescent="0.2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</row>
    <row r="433" spans="1:28" ht="12.75" customHeight="1" x14ac:dyDescent="0.2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</row>
    <row r="434" spans="1:28" ht="12.75" customHeight="1" x14ac:dyDescent="0.2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</row>
    <row r="435" spans="1:28" ht="12.75" customHeight="1" x14ac:dyDescent="0.2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</row>
    <row r="436" spans="1:28" ht="12.75" customHeight="1" x14ac:dyDescent="0.2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</row>
    <row r="437" spans="1:28" ht="12.75" customHeight="1" x14ac:dyDescent="0.2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</row>
    <row r="438" spans="1:28" ht="12.75" customHeight="1" x14ac:dyDescent="0.2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</row>
    <row r="439" spans="1:28" ht="12.75" customHeight="1" x14ac:dyDescent="0.2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</row>
    <row r="440" spans="1:28" ht="12.75" customHeight="1" x14ac:dyDescent="0.2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</row>
    <row r="441" spans="1:28" ht="12.75" customHeight="1" x14ac:dyDescent="0.2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</row>
    <row r="442" spans="1:28" ht="12.75" customHeight="1" x14ac:dyDescent="0.2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</row>
    <row r="443" spans="1:28" ht="12.75" customHeight="1" x14ac:dyDescent="0.2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</row>
    <row r="444" spans="1:28" ht="12.75" customHeight="1" x14ac:dyDescent="0.2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</row>
    <row r="445" spans="1:28" ht="12.75" customHeight="1" x14ac:dyDescent="0.2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</row>
    <row r="446" spans="1:28" ht="12.75" customHeight="1" x14ac:dyDescent="0.2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</row>
    <row r="447" spans="1:28" ht="12.75" customHeight="1" x14ac:dyDescent="0.2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</row>
    <row r="448" spans="1:28" ht="12.75" customHeight="1" x14ac:dyDescent="0.2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</row>
    <row r="449" spans="1:28" ht="12.75" customHeight="1" x14ac:dyDescent="0.2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</row>
    <row r="450" spans="1:28" ht="12.75" customHeight="1" x14ac:dyDescent="0.2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</row>
    <row r="451" spans="1:28" ht="12.75" customHeight="1" x14ac:dyDescent="0.2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</row>
    <row r="452" spans="1:28" ht="12.75" customHeight="1" x14ac:dyDescent="0.2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</row>
    <row r="453" spans="1:28" ht="12.75" customHeight="1" x14ac:dyDescent="0.2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</row>
    <row r="454" spans="1:28" ht="12.75" customHeight="1" x14ac:dyDescent="0.2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</row>
    <row r="455" spans="1:28" ht="12.75" customHeight="1" x14ac:dyDescent="0.2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</row>
    <row r="456" spans="1:28" ht="12.75" customHeight="1" x14ac:dyDescent="0.2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</row>
    <row r="457" spans="1:28" ht="12.75" customHeight="1" x14ac:dyDescent="0.2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</row>
    <row r="458" spans="1:28" ht="12.75" customHeight="1" x14ac:dyDescent="0.2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</row>
    <row r="459" spans="1:28" ht="12.75" customHeight="1" x14ac:dyDescent="0.2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</row>
    <row r="460" spans="1:28" ht="12.75" customHeight="1" x14ac:dyDescent="0.2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</row>
    <row r="461" spans="1:28" ht="12.75" customHeight="1" x14ac:dyDescent="0.2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</row>
    <row r="462" spans="1:28" ht="12.75" customHeight="1" x14ac:dyDescent="0.2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</row>
    <row r="463" spans="1:28" ht="12.75" customHeight="1" x14ac:dyDescent="0.2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</row>
    <row r="464" spans="1:28" ht="12.75" customHeight="1" x14ac:dyDescent="0.2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</row>
    <row r="465" spans="1:28" ht="12.75" customHeight="1" x14ac:dyDescent="0.2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</row>
    <row r="466" spans="1:28" ht="12.75" customHeight="1" x14ac:dyDescent="0.2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</row>
    <row r="467" spans="1:28" ht="12.75" customHeight="1" x14ac:dyDescent="0.2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</row>
    <row r="468" spans="1:28" ht="12.75" customHeight="1" x14ac:dyDescent="0.2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</row>
    <row r="469" spans="1:28" ht="12.75" customHeight="1" x14ac:dyDescent="0.2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</row>
    <row r="470" spans="1:28" ht="12.75" customHeight="1" x14ac:dyDescent="0.2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</row>
    <row r="471" spans="1:28" ht="12.75" customHeight="1" x14ac:dyDescent="0.2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</row>
    <row r="472" spans="1:28" ht="12.75" customHeight="1" x14ac:dyDescent="0.2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</row>
    <row r="473" spans="1:28" ht="12.75" customHeight="1" x14ac:dyDescent="0.2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</row>
    <row r="474" spans="1:28" ht="12.75" customHeight="1" x14ac:dyDescent="0.2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</row>
    <row r="475" spans="1:28" ht="12.75" customHeight="1" x14ac:dyDescent="0.2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</row>
    <row r="476" spans="1:28" ht="12.75" customHeight="1" x14ac:dyDescent="0.2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</row>
    <row r="477" spans="1:28" ht="12.75" customHeight="1" x14ac:dyDescent="0.2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</row>
    <row r="478" spans="1:28" ht="12.75" customHeight="1" x14ac:dyDescent="0.2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</row>
    <row r="479" spans="1:28" ht="12.75" customHeight="1" x14ac:dyDescent="0.2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</row>
    <row r="480" spans="1:28" ht="12.75" customHeight="1" x14ac:dyDescent="0.2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</row>
    <row r="481" spans="1:28" ht="12.75" customHeight="1" x14ac:dyDescent="0.2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</row>
    <row r="482" spans="1:28" ht="12.75" customHeight="1" x14ac:dyDescent="0.2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</row>
    <row r="483" spans="1:28" ht="12.75" customHeight="1" x14ac:dyDescent="0.2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</row>
    <row r="484" spans="1:28" ht="12.75" customHeight="1" x14ac:dyDescent="0.2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</row>
    <row r="485" spans="1:28" ht="12.75" customHeight="1" x14ac:dyDescent="0.2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</row>
    <row r="486" spans="1:28" ht="12.75" customHeight="1" x14ac:dyDescent="0.2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</row>
    <row r="487" spans="1:28" ht="12.75" customHeight="1" x14ac:dyDescent="0.2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</row>
    <row r="488" spans="1:28" ht="12.75" customHeight="1" x14ac:dyDescent="0.2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</row>
    <row r="489" spans="1:28" ht="12.75" customHeight="1" x14ac:dyDescent="0.2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</row>
    <row r="490" spans="1:28" ht="12.75" customHeight="1" x14ac:dyDescent="0.2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</row>
    <row r="491" spans="1:28" ht="12.75" customHeight="1" x14ac:dyDescent="0.2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</row>
    <row r="492" spans="1:28" ht="12.75" customHeight="1" x14ac:dyDescent="0.2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</row>
    <row r="493" spans="1:28" ht="12.75" customHeight="1" x14ac:dyDescent="0.2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</row>
    <row r="494" spans="1:28" ht="12.75" customHeight="1" x14ac:dyDescent="0.2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</row>
    <row r="495" spans="1:28" ht="12.75" customHeight="1" x14ac:dyDescent="0.2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</row>
    <row r="496" spans="1:28" ht="12.75" customHeight="1" x14ac:dyDescent="0.2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</row>
    <row r="497" spans="1:28" ht="12.75" customHeight="1" x14ac:dyDescent="0.2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</row>
    <row r="498" spans="1:28" ht="12.75" customHeight="1" x14ac:dyDescent="0.2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</row>
    <row r="499" spans="1:28" ht="12.75" customHeight="1" x14ac:dyDescent="0.2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</row>
    <row r="500" spans="1:28" ht="12.75" customHeight="1" x14ac:dyDescent="0.2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</row>
    <row r="501" spans="1:28" ht="12.75" customHeight="1" x14ac:dyDescent="0.2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</row>
    <row r="502" spans="1:28" ht="12.75" customHeight="1" x14ac:dyDescent="0.2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</row>
    <row r="503" spans="1:28" ht="12.75" customHeight="1" x14ac:dyDescent="0.2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</row>
    <row r="504" spans="1:28" ht="12.75" customHeight="1" x14ac:dyDescent="0.2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</row>
    <row r="505" spans="1:28" ht="12.75" customHeight="1" x14ac:dyDescent="0.2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</row>
    <row r="506" spans="1:28" ht="12.75" customHeight="1" x14ac:dyDescent="0.2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</row>
    <row r="507" spans="1:28" ht="12.75" customHeight="1" x14ac:dyDescent="0.2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</row>
    <row r="508" spans="1:28" ht="12.75" customHeight="1" x14ac:dyDescent="0.2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</row>
    <row r="509" spans="1:28" ht="12.75" customHeight="1" x14ac:dyDescent="0.2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</row>
    <row r="510" spans="1:28" ht="12.75" customHeight="1" x14ac:dyDescent="0.2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</row>
    <row r="511" spans="1:28" ht="12.75" customHeight="1" x14ac:dyDescent="0.2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</row>
    <row r="512" spans="1:28" ht="12.75" customHeight="1" x14ac:dyDescent="0.2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</row>
    <row r="513" spans="1:28" ht="12.75" customHeight="1" x14ac:dyDescent="0.2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</row>
    <row r="514" spans="1:28" ht="12.75" customHeight="1" x14ac:dyDescent="0.2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</row>
    <row r="515" spans="1:28" ht="12.75" customHeight="1" x14ac:dyDescent="0.2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</row>
    <row r="516" spans="1:28" ht="12.75" customHeight="1" x14ac:dyDescent="0.2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</row>
    <row r="517" spans="1:28" ht="12.75" customHeight="1" x14ac:dyDescent="0.2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</row>
    <row r="518" spans="1:28" ht="12.75" customHeight="1" x14ac:dyDescent="0.2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</row>
    <row r="519" spans="1:28" ht="12.75" customHeight="1" x14ac:dyDescent="0.2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</row>
    <row r="520" spans="1:28" ht="12.75" customHeight="1" x14ac:dyDescent="0.2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</row>
    <row r="521" spans="1:28" ht="12.75" customHeight="1" x14ac:dyDescent="0.2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</row>
    <row r="522" spans="1:28" ht="12.75" customHeight="1" x14ac:dyDescent="0.2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</row>
    <row r="523" spans="1:28" ht="12.75" customHeight="1" x14ac:dyDescent="0.2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</row>
    <row r="524" spans="1:28" ht="12.75" customHeight="1" x14ac:dyDescent="0.2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</row>
    <row r="525" spans="1:28" ht="12.75" customHeight="1" x14ac:dyDescent="0.2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</row>
    <row r="526" spans="1:28" ht="12.75" customHeight="1" x14ac:dyDescent="0.2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</row>
    <row r="527" spans="1:28" ht="12.75" customHeight="1" x14ac:dyDescent="0.2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</row>
    <row r="528" spans="1:28" ht="12.75" customHeight="1" x14ac:dyDescent="0.2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</row>
    <row r="529" spans="1:28" ht="12.75" customHeight="1" x14ac:dyDescent="0.2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</row>
    <row r="530" spans="1:28" ht="12.75" customHeight="1" x14ac:dyDescent="0.2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</row>
    <row r="531" spans="1:28" ht="12.75" customHeight="1" x14ac:dyDescent="0.2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</row>
    <row r="532" spans="1:28" ht="12.75" customHeight="1" x14ac:dyDescent="0.2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</row>
    <row r="533" spans="1:28" ht="12.75" customHeight="1" x14ac:dyDescent="0.2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</row>
    <row r="534" spans="1:28" ht="12.75" customHeight="1" x14ac:dyDescent="0.2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</row>
    <row r="535" spans="1:28" ht="12.75" customHeight="1" x14ac:dyDescent="0.2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</row>
    <row r="536" spans="1:28" ht="12.75" customHeight="1" x14ac:dyDescent="0.2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</row>
    <row r="537" spans="1:28" ht="12.75" customHeight="1" x14ac:dyDescent="0.2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</row>
    <row r="538" spans="1:28" ht="12.75" customHeight="1" x14ac:dyDescent="0.2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</row>
    <row r="539" spans="1:28" ht="12.75" customHeight="1" x14ac:dyDescent="0.2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</row>
    <row r="540" spans="1:28" ht="12.75" customHeight="1" x14ac:dyDescent="0.2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</row>
    <row r="541" spans="1:28" ht="12.75" customHeight="1" x14ac:dyDescent="0.2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</row>
    <row r="542" spans="1:28" ht="12.75" customHeight="1" x14ac:dyDescent="0.2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</row>
    <row r="543" spans="1:28" ht="12.75" customHeight="1" x14ac:dyDescent="0.2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</row>
    <row r="544" spans="1:28" ht="12.75" customHeight="1" x14ac:dyDescent="0.2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</row>
    <row r="545" spans="1:28" ht="12.75" customHeight="1" x14ac:dyDescent="0.2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</row>
    <row r="546" spans="1:28" ht="12.75" customHeight="1" x14ac:dyDescent="0.2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</row>
    <row r="547" spans="1:28" ht="12.75" customHeight="1" x14ac:dyDescent="0.2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</row>
    <row r="548" spans="1:28" ht="12.75" customHeight="1" x14ac:dyDescent="0.2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</row>
    <row r="549" spans="1:28" ht="12.75" customHeight="1" x14ac:dyDescent="0.2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</row>
    <row r="550" spans="1:28" ht="12.75" customHeight="1" x14ac:dyDescent="0.2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</row>
    <row r="551" spans="1:28" ht="12.75" customHeight="1" x14ac:dyDescent="0.2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</row>
    <row r="552" spans="1:28" ht="12.75" customHeight="1" x14ac:dyDescent="0.2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</row>
    <row r="553" spans="1:28" ht="12.75" customHeight="1" x14ac:dyDescent="0.2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</row>
    <row r="554" spans="1:28" ht="12.75" customHeight="1" x14ac:dyDescent="0.2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</row>
    <row r="555" spans="1:28" ht="12.75" customHeight="1" x14ac:dyDescent="0.2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</row>
    <row r="556" spans="1:28" ht="12.75" customHeight="1" x14ac:dyDescent="0.2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</row>
    <row r="557" spans="1:28" ht="12.75" customHeight="1" x14ac:dyDescent="0.2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</row>
    <row r="558" spans="1:28" ht="12.75" customHeight="1" x14ac:dyDescent="0.2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</row>
    <row r="559" spans="1:28" ht="12.75" customHeight="1" x14ac:dyDescent="0.2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</row>
    <row r="560" spans="1:28" ht="12.75" customHeight="1" x14ac:dyDescent="0.2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</row>
    <row r="561" spans="1:28" ht="12.75" customHeight="1" x14ac:dyDescent="0.2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</row>
    <row r="562" spans="1:28" ht="12.75" customHeight="1" x14ac:dyDescent="0.2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</row>
    <row r="563" spans="1:28" ht="12.75" customHeight="1" x14ac:dyDescent="0.2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</row>
    <row r="564" spans="1:28" ht="12.75" customHeight="1" x14ac:dyDescent="0.2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</row>
    <row r="565" spans="1:28" ht="12.75" customHeight="1" x14ac:dyDescent="0.2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</row>
    <row r="566" spans="1:28" ht="12.75" customHeight="1" x14ac:dyDescent="0.2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</row>
    <row r="567" spans="1:28" ht="12.75" customHeight="1" x14ac:dyDescent="0.2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</row>
    <row r="568" spans="1:28" ht="12.75" customHeight="1" x14ac:dyDescent="0.2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</row>
    <row r="569" spans="1:28" ht="12.75" customHeight="1" x14ac:dyDescent="0.2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</row>
    <row r="570" spans="1:28" ht="12.75" customHeight="1" x14ac:dyDescent="0.2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</row>
    <row r="571" spans="1:28" ht="12.75" customHeight="1" x14ac:dyDescent="0.2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</row>
    <row r="572" spans="1:28" ht="12.75" customHeight="1" x14ac:dyDescent="0.2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</row>
    <row r="573" spans="1:28" ht="12.75" customHeight="1" x14ac:dyDescent="0.2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</row>
    <row r="574" spans="1:28" ht="12.75" customHeight="1" x14ac:dyDescent="0.2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</row>
    <row r="575" spans="1:28" ht="12.75" customHeight="1" x14ac:dyDescent="0.2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</row>
    <row r="576" spans="1:28" ht="12.75" customHeight="1" x14ac:dyDescent="0.2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</row>
    <row r="577" spans="1:28" ht="12.75" customHeight="1" x14ac:dyDescent="0.2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</row>
    <row r="578" spans="1:28" ht="12.75" customHeight="1" x14ac:dyDescent="0.2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</row>
    <row r="579" spans="1:28" ht="12.75" customHeight="1" x14ac:dyDescent="0.2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</row>
    <row r="580" spans="1:28" ht="12.75" customHeight="1" x14ac:dyDescent="0.2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</row>
    <row r="581" spans="1:28" ht="12.75" customHeight="1" x14ac:dyDescent="0.2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</row>
    <row r="582" spans="1:28" ht="12.75" customHeight="1" x14ac:dyDescent="0.2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</row>
    <row r="583" spans="1:28" ht="12.75" customHeight="1" x14ac:dyDescent="0.2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</row>
    <row r="584" spans="1:28" ht="12.75" customHeight="1" x14ac:dyDescent="0.2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</row>
    <row r="585" spans="1:28" ht="12.75" customHeight="1" x14ac:dyDescent="0.2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</row>
    <row r="586" spans="1:28" ht="12.75" customHeight="1" x14ac:dyDescent="0.2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</row>
    <row r="587" spans="1:28" ht="12.75" customHeight="1" x14ac:dyDescent="0.2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</row>
    <row r="588" spans="1:28" ht="12.75" customHeight="1" x14ac:dyDescent="0.2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</row>
    <row r="589" spans="1:28" ht="12.75" customHeight="1" x14ac:dyDescent="0.2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</row>
    <row r="590" spans="1:28" ht="12.75" customHeight="1" x14ac:dyDescent="0.2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</row>
    <row r="591" spans="1:28" ht="12.75" customHeight="1" x14ac:dyDescent="0.2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</row>
    <row r="592" spans="1:28" ht="12.75" customHeight="1" x14ac:dyDescent="0.2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</row>
    <row r="593" spans="1:28" ht="12.75" customHeight="1" x14ac:dyDescent="0.2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</row>
    <row r="594" spans="1:28" ht="12.75" customHeight="1" x14ac:dyDescent="0.2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</row>
    <row r="595" spans="1:28" ht="12.75" customHeight="1" x14ac:dyDescent="0.2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</row>
    <row r="596" spans="1:28" ht="12.75" customHeight="1" x14ac:dyDescent="0.2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</row>
    <row r="597" spans="1:28" ht="12.75" customHeight="1" x14ac:dyDescent="0.2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</row>
    <row r="598" spans="1:28" ht="12.75" customHeight="1" x14ac:dyDescent="0.2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</row>
    <row r="599" spans="1:28" ht="12.75" customHeight="1" x14ac:dyDescent="0.2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</row>
    <row r="600" spans="1:28" ht="12.75" customHeight="1" x14ac:dyDescent="0.2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</row>
    <row r="601" spans="1:28" ht="12.75" customHeight="1" x14ac:dyDescent="0.2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</row>
    <row r="602" spans="1:28" ht="12.75" customHeight="1" x14ac:dyDescent="0.2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</row>
    <row r="603" spans="1:28" ht="12.75" customHeight="1" x14ac:dyDescent="0.2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</row>
    <row r="604" spans="1:28" ht="12.75" customHeight="1" x14ac:dyDescent="0.2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</row>
    <row r="605" spans="1:28" ht="12.75" customHeight="1" x14ac:dyDescent="0.2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</row>
    <row r="606" spans="1:28" ht="12.75" customHeight="1" x14ac:dyDescent="0.2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</row>
    <row r="607" spans="1:28" ht="12.75" customHeight="1" x14ac:dyDescent="0.2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</row>
    <row r="608" spans="1:28" ht="12.75" customHeight="1" x14ac:dyDescent="0.2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</row>
    <row r="609" spans="1:28" ht="12.75" customHeight="1" x14ac:dyDescent="0.2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</row>
    <row r="610" spans="1:28" ht="12.75" customHeight="1" x14ac:dyDescent="0.2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</row>
    <row r="611" spans="1:28" ht="12.75" customHeight="1" x14ac:dyDescent="0.2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</row>
    <row r="612" spans="1:28" ht="12.75" customHeight="1" x14ac:dyDescent="0.2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</row>
    <row r="613" spans="1:28" ht="12.75" customHeight="1" x14ac:dyDescent="0.2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</row>
    <row r="614" spans="1:28" ht="12.75" customHeight="1" x14ac:dyDescent="0.2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</row>
    <row r="615" spans="1:28" ht="12.75" customHeight="1" x14ac:dyDescent="0.2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</row>
    <row r="616" spans="1:28" ht="12.75" customHeight="1" x14ac:dyDescent="0.2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</row>
    <row r="617" spans="1:28" ht="12.75" customHeight="1" x14ac:dyDescent="0.2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</row>
    <row r="618" spans="1:28" ht="12.75" customHeight="1" x14ac:dyDescent="0.2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</row>
    <row r="619" spans="1:28" ht="12.75" customHeight="1" x14ac:dyDescent="0.2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</row>
    <row r="620" spans="1:28" ht="12.75" customHeight="1" x14ac:dyDescent="0.2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</row>
    <row r="621" spans="1:28" ht="12.75" customHeight="1" x14ac:dyDescent="0.2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</row>
    <row r="622" spans="1:28" ht="12.75" customHeight="1" x14ac:dyDescent="0.2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</row>
    <row r="623" spans="1:28" ht="12.75" customHeight="1" x14ac:dyDescent="0.2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</row>
    <row r="624" spans="1:28" ht="12.75" customHeight="1" x14ac:dyDescent="0.2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</row>
    <row r="625" spans="1:28" ht="12.75" customHeight="1" x14ac:dyDescent="0.2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</row>
    <row r="626" spans="1:28" ht="12.75" customHeight="1" x14ac:dyDescent="0.2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</row>
    <row r="627" spans="1:28" ht="12.75" customHeight="1" x14ac:dyDescent="0.2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</row>
    <row r="628" spans="1:28" ht="12.75" customHeight="1" x14ac:dyDescent="0.2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</row>
    <row r="629" spans="1:28" ht="12.75" customHeight="1" x14ac:dyDescent="0.2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</row>
    <row r="630" spans="1:28" ht="12.75" customHeight="1" x14ac:dyDescent="0.2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</row>
    <row r="631" spans="1:28" ht="12.75" customHeight="1" x14ac:dyDescent="0.2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</row>
    <row r="632" spans="1:28" ht="12.75" customHeight="1" x14ac:dyDescent="0.2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</row>
    <row r="633" spans="1:28" ht="12.75" customHeight="1" x14ac:dyDescent="0.2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</row>
    <row r="634" spans="1:28" ht="12.75" customHeight="1" x14ac:dyDescent="0.2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</row>
    <row r="635" spans="1:28" ht="12.75" customHeight="1" x14ac:dyDescent="0.2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</row>
    <row r="636" spans="1:28" ht="12.75" customHeight="1" x14ac:dyDescent="0.2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</row>
    <row r="637" spans="1:28" ht="12.75" customHeight="1" x14ac:dyDescent="0.2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</row>
    <row r="638" spans="1:28" ht="12.75" customHeight="1" x14ac:dyDescent="0.2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</row>
    <row r="639" spans="1:28" ht="12.75" customHeight="1" x14ac:dyDescent="0.2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</row>
    <row r="640" spans="1:28" ht="12.75" customHeight="1" x14ac:dyDescent="0.2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</row>
    <row r="641" spans="1:28" ht="12.75" customHeight="1" x14ac:dyDescent="0.2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</row>
    <row r="642" spans="1:28" ht="12.75" customHeight="1" x14ac:dyDescent="0.2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</row>
    <row r="643" spans="1:28" ht="12.75" customHeight="1" x14ac:dyDescent="0.2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</row>
    <row r="644" spans="1:28" ht="12.75" customHeight="1" x14ac:dyDescent="0.2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</row>
    <row r="645" spans="1:28" ht="12.75" customHeight="1" x14ac:dyDescent="0.2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</row>
    <row r="646" spans="1:28" ht="12.75" customHeight="1" x14ac:dyDescent="0.2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</row>
    <row r="647" spans="1:28" ht="12.75" customHeight="1" x14ac:dyDescent="0.2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</row>
    <row r="648" spans="1:28" ht="12.75" customHeight="1" x14ac:dyDescent="0.2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</row>
    <row r="649" spans="1:28" ht="12.75" customHeight="1" x14ac:dyDescent="0.2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</row>
    <row r="650" spans="1:28" ht="12.75" customHeight="1" x14ac:dyDescent="0.2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</row>
    <row r="651" spans="1:28" ht="12.75" customHeight="1" x14ac:dyDescent="0.2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</row>
    <row r="652" spans="1:28" ht="12.75" customHeight="1" x14ac:dyDescent="0.2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</row>
    <row r="653" spans="1:28" ht="12.75" customHeight="1" x14ac:dyDescent="0.2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</row>
    <row r="654" spans="1:28" ht="12.75" customHeight="1" x14ac:dyDescent="0.2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</row>
    <row r="655" spans="1:28" ht="12.75" customHeight="1" x14ac:dyDescent="0.2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</row>
    <row r="656" spans="1:28" ht="12.75" customHeight="1" x14ac:dyDescent="0.2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</row>
    <row r="657" spans="1:28" ht="12.75" customHeight="1" x14ac:dyDescent="0.2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</row>
    <row r="658" spans="1:28" ht="12.75" customHeight="1" x14ac:dyDescent="0.2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</row>
    <row r="659" spans="1:28" ht="12.75" customHeight="1" x14ac:dyDescent="0.2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</row>
    <row r="660" spans="1:28" ht="12.75" customHeight="1" x14ac:dyDescent="0.2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</row>
    <row r="661" spans="1:28" ht="12.75" customHeight="1" x14ac:dyDescent="0.2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</row>
    <row r="662" spans="1:28" ht="12.75" customHeight="1" x14ac:dyDescent="0.2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</row>
    <row r="663" spans="1:28" ht="12.75" customHeight="1" x14ac:dyDescent="0.2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</row>
    <row r="664" spans="1:28" ht="12.75" customHeight="1" x14ac:dyDescent="0.2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</row>
    <row r="665" spans="1:28" ht="12.75" customHeight="1" x14ac:dyDescent="0.2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</row>
    <row r="666" spans="1:28" ht="12.75" customHeight="1" x14ac:dyDescent="0.2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</row>
    <row r="667" spans="1:28" ht="12.75" customHeight="1" x14ac:dyDescent="0.2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</row>
    <row r="668" spans="1:28" ht="12.75" customHeight="1" x14ac:dyDescent="0.2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</row>
    <row r="669" spans="1:28" ht="12.75" customHeight="1" x14ac:dyDescent="0.2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</row>
    <row r="670" spans="1:28" ht="12.75" customHeight="1" x14ac:dyDescent="0.2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</row>
    <row r="671" spans="1:28" ht="12.75" customHeight="1" x14ac:dyDescent="0.2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</row>
    <row r="672" spans="1:28" ht="12.75" customHeight="1" x14ac:dyDescent="0.2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</row>
    <row r="673" spans="1:28" ht="12.75" customHeight="1" x14ac:dyDescent="0.2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</row>
    <row r="674" spans="1:28" ht="12.75" customHeight="1" x14ac:dyDescent="0.2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</row>
    <row r="675" spans="1:28" ht="12.75" customHeight="1" x14ac:dyDescent="0.2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</row>
    <row r="676" spans="1:28" ht="12.75" customHeight="1" x14ac:dyDescent="0.2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</row>
    <row r="677" spans="1:28" ht="12.75" customHeight="1" x14ac:dyDescent="0.2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</row>
    <row r="678" spans="1:28" ht="12.75" customHeight="1" x14ac:dyDescent="0.2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</row>
    <row r="679" spans="1:28" ht="12.75" customHeight="1" x14ac:dyDescent="0.2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</row>
    <row r="680" spans="1:28" ht="12.75" customHeight="1" x14ac:dyDescent="0.2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</row>
    <row r="681" spans="1:28" ht="12.75" customHeight="1" x14ac:dyDescent="0.2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</row>
    <row r="682" spans="1:28" ht="12.75" customHeight="1" x14ac:dyDescent="0.2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</row>
    <row r="683" spans="1:28" ht="12.75" customHeight="1" x14ac:dyDescent="0.2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</row>
    <row r="684" spans="1:28" ht="12.75" customHeight="1" x14ac:dyDescent="0.2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</row>
    <row r="685" spans="1:28" ht="12.75" customHeight="1" x14ac:dyDescent="0.2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</row>
    <row r="686" spans="1:28" ht="12.75" customHeight="1" x14ac:dyDescent="0.2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</row>
    <row r="687" spans="1:28" ht="12.75" customHeight="1" x14ac:dyDescent="0.2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</row>
    <row r="688" spans="1:28" ht="12.75" customHeight="1" x14ac:dyDescent="0.2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</row>
    <row r="689" spans="1:28" ht="12.75" customHeight="1" x14ac:dyDescent="0.2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</row>
    <row r="690" spans="1:28" ht="12.75" customHeight="1" x14ac:dyDescent="0.2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</row>
    <row r="691" spans="1:28" ht="12.75" customHeight="1" x14ac:dyDescent="0.2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</row>
    <row r="692" spans="1:28" ht="12.75" customHeight="1" x14ac:dyDescent="0.2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</row>
    <row r="693" spans="1:28" ht="12.75" customHeight="1" x14ac:dyDescent="0.2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</row>
    <row r="694" spans="1:28" ht="12.75" customHeight="1" x14ac:dyDescent="0.2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</row>
    <row r="695" spans="1:28" ht="12.75" customHeight="1" x14ac:dyDescent="0.2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</row>
    <row r="696" spans="1:28" ht="12.75" customHeight="1" x14ac:dyDescent="0.2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</row>
    <row r="697" spans="1:28" ht="12.75" customHeight="1" x14ac:dyDescent="0.2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</row>
    <row r="698" spans="1:28" ht="12.75" customHeight="1" x14ac:dyDescent="0.2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</row>
    <row r="699" spans="1:28" ht="12.75" customHeight="1" x14ac:dyDescent="0.2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</row>
    <row r="700" spans="1:28" ht="12.75" customHeight="1" x14ac:dyDescent="0.2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</row>
    <row r="701" spans="1:28" ht="12.75" customHeight="1" x14ac:dyDescent="0.2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</row>
    <row r="702" spans="1:28" ht="12.75" customHeight="1" x14ac:dyDescent="0.2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</row>
    <row r="703" spans="1:28" ht="12.75" customHeight="1" x14ac:dyDescent="0.2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</row>
    <row r="704" spans="1:28" ht="12.75" customHeight="1" x14ac:dyDescent="0.2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</row>
    <row r="705" spans="1:28" ht="12.75" customHeight="1" x14ac:dyDescent="0.2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</row>
    <row r="706" spans="1:28" ht="12.75" customHeight="1" x14ac:dyDescent="0.2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</row>
    <row r="707" spans="1:28" ht="12.75" customHeight="1" x14ac:dyDescent="0.2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</row>
    <row r="708" spans="1:28" ht="12.75" customHeight="1" x14ac:dyDescent="0.2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</row>
    <row r="709" spans="1:28" ht="12.75" customHeight="1" x14ac:dyDescent="0.2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</row>
    <row r="710" spans="1:28" ht="12.75" customHeight="1" x14ac:dyDescent="0.2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</row>
    <row r="711" spans="1:28" ht="12.75" customHeight="1" x14ac:dyDescent="0.2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</row>
    <row r="712" spans="1:28" ht="12.75" customHeight="1" x14ac:dyDescent="0.2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</row>
    <row r="713" spans="1:28" ht="12.75" customHeight="1" x14ac:dyDescent="0.2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</row>
    <row r="714" spans="1:28" ht="12.75" customHeight="1" x14ac:dyDescent="0.2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</row>
    <row r="715" spans="1:28" ht="12.75" customHeight="1" x14ac:dyDescent="0.2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</row>
    <row r="716" spans="1:28" ht="12.75" customHeight="1" x14ac:dyDescent="0.2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</row>
    <row r="717" spans="1:28" ht="12.75" customHeight="1" x14ac:dyDescent="0.2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</row>
    <row r="718" spans="1:28" ht="12.75" customHeight="1" x14ac:dyDescent="0.2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</row>
    <row r="719" spans="1:28" ht="12.75" customHeight="1" x14ac:dyDescent="0.2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</row>
    <row r="720" spans="1:28" ht="12.75" customHeight="1" x14ac:dyDescent="0.2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</row>
    <row r="721" spans="1:28" ht="12.75" customHeight="1" x14ac:dyDescent="0.2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</row>
    <row r="722" spans="1:28" ht="12.75" customHeight="1" x14ac:dyDescent="0.2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</row>
    <row r="723" spans="1:28" ht="12.75" customHeight="1" x14ac:dyDescent="0.2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</row>
    <row r="724" spans="1:28" ht="12.75" customHeight="1" x14ac:dyDescent="0.2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</row>
    <row r="725" spans="1:28" ht="12.75" customHeight="1" x14ac:dyDescent="0.2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</row>
    <row r="726" spans="1:28" ht="12.75" customHeight="1" x14ac:dyDescent="0.2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</row>
    <row r="727" spans="1:28" ht="12.75" customHeight="1" x14ac:dyDescent="0.2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</row>
    <row r="728" spans="1:28" ht="12.75" customHeight="1" x14ac:dyDescent="0.2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</row>
    <row r="729" spans="1:28" ht="12.75" customHeight="1" x14ac:dyDescent="0.2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</row>
    <row r="730" spans="1:28" ht="12.75" customHeight="1" x14ac:dyDescent="0.2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</row>
    <row r="731" spans="1:28" ht="12.75" customHeight="1" x14ac:dyDescent="0.2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</row>
    <row r="732" spans="1:28" ht="12.75" customHeight="1" x14ac:dyDescent="0.2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</row>
    <row r="733" spans="1:28" ht="12.75" customHeight="1" x14ac:dyDescent="0.2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</row>
    <row r="734" spans="1:28" ht="12.75" customHeight="1" x14ac:dyDescent="0.2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</row>
    <row r="735" spans="1:28" ht="12.75" customHeight="1" x14ac:dyDescent="0.2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</row>
    <row r="736" spans="1:28" ht="12.75" customHeight="1" x14ac:dyDescent="0.2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</row>
    <row r="737" spans="1:28" ht="12.75" customHeight="1" x14ac:dyDescent="0.2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</row>
    <row r="738" spans="1:28" ht="12.75" customHeight="1" x14ac:dyDescent="0.2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</row>
    <row r="739" spans="1:28" ht="12.75" customHeight="1" x14ac:dyDescent="0.2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</row>
    <row r="740" spans="1:28" ht="12.75" customHeight="1" x14ac:dyDescent="0.2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</row>
    <row r="741" spans="1:28" ht="12.75" customHeight="1" x14ac:dyDescent="0.2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</row>
    <row r="742" spans="1:28" ht="12.75" customHeight="1" x14ac:dyDescent="0.2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</row>
    <row r="743" spans="1:28" ht="12.75" customHeight="1" x14ac:dyDescent="0.2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</row>
    <row r="744" spans="1:28" ht="12.75" customHeight="1" x14ac:dyDescent="0.2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</row>
    <row r="745" spans="1:28" ht="12.75" customHeight="1" x14ac:dyDescent="0.2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</row>
    <row r="746" spans="1:28" ht="12.75" customHeight="1" x14ac:dyDescent="0.2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</row>
    <row r="747" spans="1:28" ht="12.75" customHeight="1" x14ac:dyDescent="0.2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</row>
    <row r="748" spans="1:28" ht="12.75" customHeight="1" x14ac:dyDescent="0.2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</row>
    <row r="749" spans="1:28" ht="12.75" customHeight="1" x14ac:dyDescent="0.2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</row>
    <row r="750" spans="1:28" ht="12.75" customHeight="1" x14ac:dyDescent="0.2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</row>
    <row r="751" spans="1:28" ht="12.75" customHeight="1" x14ac:dyDescent="0.2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</row>
    <row r="752" spans="1:28" ht="12.75" customHeight="1" x14ac:dyDescent="0.2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</row>
    <row r="753" spans="1:28" ht="12.75" customHeight="1" x14ac:dyDescent="0.2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</row>
    <row r="754" spans="1:28" ht="12.75" customHeight="1" x14ac:dyDescent="0.2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</row>
    <row r="755" spans="1:28" ht="12.75" customHeight="1" x14ac:dyDescent="0.2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</row>
    <row r="756" spans="1:28" ht="12.75" customHeight="1" x14ac:dyDescent="0.2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</row>
    <row r="757" spans="1:28" ht="12.75" customHeight="1" x14ac:dyDescent="0.2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</row>
    <row r="758" spans="1:28" ht="12.75" customHeight="1" x14ac:dyDescent="0.2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</row>
    <row r="759" spans="1:28" ht="12.75" customHeight="1" x14ac:dyDescent="0.2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</row>
    <row r="760" spans="1:28" ht="12.75" customHeight="1" x14ac:dyDescent="0.2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</row>
    <row r="761" spans="1:28" ht="12.75" customHeight="1" x14ac:dyDescent="0.2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</row>
    <row r="762" spans="1:28" ht="12.75" customHeight="1" x14ac:dyDescent="0.2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</row>
    <row r="763" spans="1:28" ht="12.75" customHeight="1" x14ac:dyDescent="0.2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</row>
    <row r="764" spans="1:28" ht="12.75" customHeight="1" x14ac:dyDescent="0.2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</row>
    <row r="765" spans="1:28" ht="12.75" customHeight="1" x14ac:dyDescent="0.2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</row>
    <row r="766" spans="1:28" ht="12.75" customHeight="1" x14ac:dyDescent="0.2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</row>
    <row r="767" spans="1:28" ht="12.75" customHeight="1" x14ac:dyDescent="0.2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</row>
    <row r="768" spans="1:28" ht="12.75" customHeight="1" x14ac:dyDescent="0.2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</row>
    <row r="769" spans="1:28" ht="12.75" customHeight="1" x14ac:dyDescent="0.2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</row>
    <row r="770" spans="1:28" ht="12.75" customHeight="1" x14ac:dyDescent="0.2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</row>
    <row r="771" spans="1:28" ht="12.75" customHeight="1" x14ac:dyDescent="0.2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</row>
    <row r="772" spans="1:28" ht="12.75" customHeight="1" x14ac:dyDescent="0.2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</row>
    <row r="773" spans="1:28" ht="12.75" customHeight="1" x14ac:dyDescent="0.2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</row>
    <row r="774" spans="1:28" ht="12.75" customHeight="1" x14ac:dyDescent="0.2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</row>
    <row r="775" spans="1:28" ht="12.75" customHeight="1" x14ac:dyDescent="0.2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</row>
    <row r="776" spans="1:28" ht="12.75" customHeight="1" x14ac:dyDescent="0.2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</row>
    <row r="777" spans="1:28" ht="12.75" customHeight="1" x14ac:dyDescent="0.2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</row>
    <row r="778" spans="1:28" ht="12.75" customHeight="1" x14ac:dyDescent="0.2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</row>
    <row r="779" spans="1:28" ht="12.75" customHeight="1" x14ac:dyDescent="0.2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</row>
    <row r="780" spans="1:28" ht="12.75" customHeight="1" x14ac:dyDescent="0.2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</row>
    <row r="781" spans="1:28" ht="12.75" customHeight="1" x14ac:dyDescent="0.2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</row>
    <row r="782" spans="1:28" ht="12.75" customHeight="1" x14ac:dyDescent="0.2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</row>
    <row r="783" spans="1:28" ht="12.75" customHeight="1" x14ac:dyDescent="0.2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</row>
    <row r="784" spans="1:28" ht="12.75" customHeight="1" x14ac:dyDescent="0.2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</row>
    <row r="785" spans="1:28" ht="12.75" customHeight="1" x14ac:dyDescent="0.2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</row>
    <row r="786" spans="1:28" ht="12.75" customHeight="1" x14ac:dyDescent="0.2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</row>
    <row r="787" spans="1:28" ht="12.75" customHeight="1" x14ac:dyDescent="0.2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</row>
    <row r="788" spans="1:28" ht="12.75" customHeight="1" x14ac:dyDescent="0.2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</row>
    <row r="789" spans="1:28" ht="12.75" customHeight="1" x14ac:dyDescent="0.2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</row>
    <row r="790" spans="1:28" ht="12.75" customHeight="1" x14ac:dyDescent="0.2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</row>
    <row r="791" spans="1:28" ht="12.75" customHeight="1" x14ac:dyDescent="0.2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</row>
    <row r="792" spans="1:28" ht="12.75" customHeight="1" x14ac:dyDescent="0.2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</row>
    <row r="793" spans="1:28" ht="12.75" customHeight="1" x14ac:dyDescent="0.2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</row>
    <row r="794" spans="1:28" ht="12.75" customHeight="1" x14ac:dyDescent="0.2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</row>
    <row r="795" spans="1:28" ht="12.75" customHeight="1" x14ac:dyDescent="0.2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</row>
    <row r="796" spans="1:28" ht="12.75" customHeight="1" x14ac:dyDescent="0.2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</row>
    <row r="797" spans="1:28" ht="12.75" customHeight="1" x14ac:dyDescent="0.2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</row>
    <row r="798" spans="1:28" ht="12.75" customHeight="1" x14ac:dyDescent="0.2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</row>
    <row r="799" spans="1:28" ht="12.75" customHeight="1" x14ac:dyDescent="0.2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</row>
    <row r="800" spans="1:28" ht="12.75" customHeight="1" x14ac:dyDescent="0.2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</row>
    <row r="801" spans="1:28" ht="12.75" customHeight="1" x14ac:dyDescent="0.2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</row>
    <row r="802" spans="1:28" ht="12.75" customHeight="1" x14ac:dyDescent="0.2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</row>
    <row r="803" spans="1:28" ht="12.75" customHeight="1" x14ac:dyDescent="0.2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</row>
    <row r="804" spans="1:28" ht="12.75" customHeight="1" x14ac:dyDescent="0.2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</row>
    <row r="805" spans="1:28" ht="12.75" customHeight="1" x14ac:dyDescent="0.2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</row>
    <row r="806" spans="1:28" ht="12.75" customHeight="1" x14ac:dyDescent="0.2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</row>
    <row r="807" spans="1:28" ht="12.75" customHeight="1" x14ac:dyDescent="0.2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</row>
    <row r="808" spans="1:28" ht="12.75" customHeight="1" x14ac:dyDescent="0.2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</row>
    <row r="809" spans="1:28" ht="12.75" customHeight="1" x14ac:dyDescent="0.2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</row>
    <row r="810" spans="1:28" ht="12.75" customHeight="1" x14ac:dyDescent="0.2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</row>
    <row r="811" spans="1:28" ht="12.75" customHeight="1" x14ac:dyDescent="0.2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</row>
    <row r="812" spans="1:28" ht="12.75" customHeight="1" x14ac:dyDescent="0.2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</row>
    <row r="813" spans="1:28" ht="12.75" customHeight="1" x14ac:dyDescent="0.2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</row>
    <row r="814" spans="1:28" ht="12.75" customHeight="1" x14ac:dyDescent="0.2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</row>
    <row r="815" spans="1:28" ht="12.75" customHeight="1" x14ac:dyDescent="0.2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</row>
    <row r="816" spans="1:28" ht="12.75" customHeight="1" x14ac:dyDescent="0.2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</row>
    <row r="817" spans="1:28" ht="12.75" customHeight="1" x14ac:dyDescent="0.2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</row>
    <row r="818" spans="1:28" ht="12.75" customHeight="1" x14ac:dyDescent="0.2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</row>
    <row r="819" spans="1:28" ht="12.75" customHeight="1" x14ac:dyDescent="0.2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</row>
    <row r="820" spans="1:28" ht="12.75" customHeight="1" x14ac:dyDescent="0.2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</row>
    <row r="821" spans="1:28" ht="12.75" customHeight="1" x14ac:dyDescent="0.2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</row>
    <row r="822" spans="1:28" ht="12.75" customHeight="1" x14ac:dyDescent="0.2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</row>
    <row r="823" spans="1:28" ht="12.75" customHeight="1" x14ac:dyDescent="0.2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</row>
    <row r="824" spans="1:28" ht="12.75" customHeight="1" x14ac:dyDescent="0.2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</row>
    <row r="825" spans="1:28" ht="12.75" customHeight="1" x14ac:dyDescent="0.2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</row>
    <row r="826" spans="1:28" ht="12.75" customHeight="1" x14ac:dyDescent="0.2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</row>
    <row r="827" spans="1:28" ht="12.75" customHeight="1" x14ac:dyDescent="0.2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</row>
    <row r="828" spans="1:28" ht="12.75" customHeight="1" x14ac:dyDescent="0.2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</row>
    <row r="829" spans="1:28" ht="12.75" customHeight="1" x14ac:dyDescent="0.2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</row>
    <row r="830" spans="1:28" ht="12.75" customHeight="1" x14ac:dyDescent="0.2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</row>
    <row r="831" spans="1:28" ht="12.75" customHeight="1" x14ac:dyDescent="0.2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</row>
    <row r="832" spans="1:28" ht="12.75" customHeight="1" x14ac:dyDescent="0.2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</row>
    <row r="833" spans="1:28" ht="12.75" customHeight="1" x14ac:dyDescent="0.2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</row>
    <row r="834" spans="1:28" ht="12.75" customHeight="1" x14ac:dyDescent="0.2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</row>
    <row r="835" spans="1:28" ht="12.75" customHeight="1" x14ac:dyDescent="0.2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</row>
    <row r="836" spans="1:28" ht="12.75" customHeight="1" x14ac:dyDescent="0.2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</row>
    <row r="837" spans="1:28" ht="12.75" customHeight="1" x14ac:dyDescent="0.2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</row>
    <row r="838" spans="1:28" ht="12.75" customHeight="1" x14ac:dyDescent="0.2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</row>
    <row r="839" spans="1:28" ht="12.75" customHeight="1" x14ac:dyDescent="0.2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</row>
    <row r="840" spans="1:28" ht="12.75" customHeight="1" x14ac:dyDescent="0.2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</row>
    <row r="841" spans="1:28" ht="12.75" customHeight="1" x14ac:dyDescent="0.2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</row>
    <row r="842" spans="1:28" ht="12.75" customHeight="1" x14ac:dyDescent="0.2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</row>
    <row r="843" spans="1:28" ht="12.75" customHeight="1" x14ac:dyDescent="0.2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</row>
    <row r="844" spans="1:28" ht="12.75" customHeight="1" x14ac:dyDescent="0.2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</row>
    <row r="845" spans="1:28" ht="12.75" customHeight="1" x14ac:dyDescent="0.2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</row>
    <row r="846" spans="1:28" ht="12.75" customHeight="1" x14ac:dyDescent="0.2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</row>
    <row r="847" spans="1:28" ht="12.75" customHeight="1" x14ac:dyDescent="0.2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</row>
    <row r="848" spans="1:28" ht="12.75" customHeight="1" x14ac:dyDescent="0.2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</row>
    <row r="849" spans="1:28" ht="12.75" customHeight="1" x14ac:dyDescent="0.2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</row>
    <row r="850" spans="1:28" ht="12.75" customHeight="1" x14ac:dyDescent="0.2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</row>
    <row r="851" spans="1:28" ht="12.75" customHeight="1" x14ac:dyDescent="0.2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</row>
    <row r="852" spans="1:28" ht="12.75" customHeight="1" x14ac:dyDescent="0.2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</row>
    <row r="853" spans="1:28" ht="12.75" customHeight="1" x14ac:dyDescent="0.2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</row>
    <row r="854" spans="1:28" ht="12.75" customHeight="1" x14ac:dyDescent="0.2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</row>
    <row r="855" spans="1:28" ht="12.75" customHeight="1" x14ac:dyDescent="0.2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</row>
    <row r="856" spans="1:28" ht="12.75" customHeight="1" x14ac:dyDescent="0.2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</row>
    <row r="857" spans="1:28" ht="12.75" customHeight="1" x14ac:dyDescent="0.2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</row>
    <row r="858" spans="1:28" ht="12.75" customHeight="1" x14ac:dyDescent="0.2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</row>
    <row r="859" spans="1:28" ht="12.75" customHeight="1" x14ac:dyDescent="0.2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</row>
    <row r="860" spans="1:28" ht="12.75" customHeight="1" x14ac:dyDescent="0.2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</row>
    <row r="861" spans="1:28" ht="12.75" customHeight="1" x14ac:dyDescent="0.2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</row>
    <row r="862" spans="1:28" ht="12.75" customHeight="1" x14ac:dyDescent="0.2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</row>
    <row r="863" spans="1:28" ht="12.75" customHeight="1" x14ac:dyDescent="0.2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</row>
    <row r="864" spans="1:28" ht="12.75" customHeight="1" x14ac:dyDescent="0.2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</row>
    <row r="865" spans="1:28" ht="12.75" customHeight="1" x14ac:dyDescent="0.2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</row>
    <row r="866" spans="1:28" ht="12.75" customHeight="1" x14ac:dyDescent="0.2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</row>
    <row r="867" spans="1:28" ht="12.75" customHeight="1" x14ac:dyDescent="0.2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</row>
    <row r="868" spans="1:28" ht="12.75" customHeight="1" x14ac:dyDescent="0.2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</row>
    <row r="869" spans="1:28" ht="12.75" customHeight="1" x14ac:dyDescent="0.2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</row>
    <row r="870" spans="1:28" ht="12.75" customHeight="1" x14ac:dyDescent="0.2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</row>
    <row r="871" spans="1:28" ht="12.75" customHeight="1" x14ac:dyDescent="0.2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</row>
    <row r="872" spans="1:28" ht="12.75" customHeight="1" x14ac:dyDescent="0.2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</row>
    <row r="873" spans="1:28" ht="12.75" customHeight="1" x14ac:dyDescent="0.2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</row>
    <row r="874" spans="1:28" ht="12.75" customHeight="1" x14ac:dyDescent="0.2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</row>
    <row r="875" spans="1:28" ht="12.75" customHeight="1" x14ac:dyDescent="0.2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</row>
    <row r="876" spans="1:28" ht="12.75" customHeight="1" x14ac:dyDescent="0.2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</row>
    <row r="877" spans="1:28" ht="12.75" customHeight="1" x14ac:dyDescent="0.2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</row>
    <row r="878" spans="1:28" ht="12.75" customHeight="1" x14ac:dyDescent="0.2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</row>
    <row r="879" spans="1:28" ht="12.75" customHeight="1" x14ac:dyDescent="0.2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</row>
    <row r="880" spans="1:28" ht="12.75" customHeight="1" x14ac:dyDescent="0.2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</row>
    <row r="881" spans="1:28" ht="12.75" customHeight="1" x14ac:dyDescent="0.2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</row>
    <row r="882" spans="1:28" ht="12.75" customHeight="1" x14ac:dyDescent="0.2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</row>
    <row r="883" spans="1:28" ht="12.75" customHeight="1" x14ac:dyDescent="0.2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</row>
    <row r="884" spans="1:28" ht="12.75" customHeight="1" x14ac:dyDescent="0.2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</row>
    <row r="885" spans="1:28" ht="12.75" customHeight="1" x14ac:dyDescent="0.2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</row>
    <row r="886" spans="1:28" ht="12.75" customHeight="1" x14ac:dyDescent="0.2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</row>
    <row r="887" spans="1:28" ht="12.75" customHeight="1" x14ac:dyDescent="0.2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</row>
    <row r="888" spans="1:28" ht="12.75" customHeight="1" x14ac:dyDescent="0.2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</row>
    <row r="889" spans="1:28" ht="12.75" customHeight="1" x14ac:dyDescent="0.2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</row>
    <row r="890" spans="1:28" ht="12.75" customHeight="1" x14ac:dyDescent="0.2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</row>
    <row r="891" spans="1:28" ht="12.75" customHeight="1" x14ac:dyDescent="0.2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</row>
    <row r="892" spans="1:28" ht="12.75" customHeight="1" x14ac:dyDescent="0.2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</row>
    <row r="893" spans="1:28" ht="12.75" customHeight="1" x14ac:dyDescent="0.2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</row>
    <row r="894" spans="1:28" ht="12.75" customHeight="1" x14ac:dyDescent="0.2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</row>
    <row r="895" spans="1:28" ht="12.75" customHeight="1" x14ac:dyDescent="0.2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</row>
    <row r="896" spans="1:28" ht="12.75" customHeight="1" x14ac:dyDescent="0.2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</row>
    <row r="897" spans="1:28" ht="12.75" customHeight="1" x14ac:dyDescent="0.2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</row>
    <row r="898" spans="1:28" ht="12.75" customHeight="1" x14ac:dyDescent="0.2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</row>
    <row r="899" spans="1:28" ht="12.75" customHeight="1" x14ac:dyDescent="0.2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</row>
    <row r="900" spans="1:28" ht="12.75" customHeight="1" x14ac:dyDescent="0.2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</row>
    <row r="901" spans="1:28" ht="12.75" customHeight="1" x14ac:dyDescent="0.2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</row>
    <row r="902" spans="1:28" ht="12.75" customHeight="1" x14ac:dyDescent="0.2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</row>
    <row r="903" spans="1:28" ht="12.75" customHeight="1" x14ac:dyDescent="0.2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</row>
    <row r="904" spans="1:28" ht="12.75" customHeight="1" x14ac:dyDescent="0.2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</row>
    <row r="905" spans="1:28" ht="12.75" customHeight="1" x14ac:dyDescent="0.2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</row>
    <row r="906" spans="1:28" ht="12.75" customHeight="1" x14ac:dyDescent="0.2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</row>
    <row r="907" spans="1:28" ht="12.75" customHeight="1" x14ac:dyDescent="0.2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</row>
    <row r="908" spans="1:28" ht="12.75" customHeight="1" x14ac:dyDescent="0.2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</row>
    <row r="909" spans="1:28" ht="12.75" customHeight="1" x14ac:dyDescent="0.2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</row>
    <row r="910" spans="1:28" ht="12.75" customHeight="1" x14ac:dyDescent="0.2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</row>
    <row r="911" spans="1:28" ht="12.75" customHeight="1" x14ac:dyDescent="0.2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</row>
    <row r="912" spans="1:28" ht="12.75" customHeight="1" x14ac:dyDescent="0.2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</row>
    <row r="913" spans="1:28" ht="12.75" customHeight="1" x14ac:dyDescent="0.2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</row>
    <row r="914" spans="1:28" ht="12.75" customHeight="1" x14ac:dyDescent="0.2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</row>
    <row r="915" spans="1:28" ht="12.75" customHeight="1" x14ac:dyDescent="0.2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</row>
    <row r="916" spans="1:28" ht="12.75" customHeight="1" x14ac:dyDescent="0.2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</row>
    <row r="917" spans="1:28" ht="12.75" customHeight="1" x14ac:dyDescent="0.2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</row>
    <row r="918" spans="1:28" ht="12.75" customHeight="1" x14ac:dyDescent="0.2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</row>
    <row r="919" spans="1:28" ht="12.75" customHeight="1" x14ac:dyDescent="0.2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</row>
    <row r="920" spans="1:28" ht="12.75" customHeight="1" x14ac:dyDescent="0.2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</row>
    <row r="921" spans="1:28" ht="12.75" customHeight="1" x14ac:dyDescent="0.2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</row>
    <row r="922" spans="1:28" ht="12.75" customHeight="1" x14ac:dyDescent="0.2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</row>
    <row r="923" spans="1:28" ht="12.75" customHeight="1" x14ac:dyDescent="0.2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</row>
    <row r="924" spans="1:28" ht="12.75" customHeight="1" x14ac:dyDescent="0.2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</row>
    <row r="925" spans="1:28" ht="12.75" customHeight="1" x14ac:dyDescent="0.2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</row>
    <row r="926" spans="1:28" ht="12.75" customHeight="1" x14ac:dyDescent="0.2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</row>
    <row r="927" spans="1:28" ht="12.75" customHeight="1" x14ac:dyDescent="0.2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</row>
    <row r="928" spans="1:28" ht="12.75" customHeight="1" x14ac:dyDescent="0.2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</row>
    <row r="929" spans="1:28" ht="12.75" customHeight="1" x14ac:dyDescent="0.2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</row>
    <row r="930" spans="1:28" ht="12.75" customHeight="1" x14ac:dyDescent="0.2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</row>
    <row r="931" spans="1:28" ht="12.75" customHeight="1" x14ac:dyDescent="0.2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</row>
    <row r="932" spans="1:28" ht="12.75" customHeight="1" x14ac:dyDescent="0.2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</row>
    <row r="933" spans="1:28" ht="12.75" customHeight="1" x14ac:dyDescent="0.2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</row>
    <row r="934" spans="1:28" ht="12.75" customHeight="1" x14ac:dyDescent="0.2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</row>
    <row r="935" spans="1:28" ht="12.75" customHeight="1" x14ac:dyDescent="0.2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</row>
    <row r="936" spans="1:28" ht="12.75" customHeight="1" x14ac:dyDescent="0.2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</row>
    <row r="937" spans="1:28" ht="12.75" customHeight="1" x14ac:dyDescent="0.2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</row>
    <row r="938" spans="1:28" ht="12.75" customHeight="1" x14ac:dyDescent="0.2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</row>
    <row r="939" spans="1:28" ht="12.75" customHeight="1" x14ac:dyDescent="0.2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</row>
    <row r="940" spans="1:28" ht="12.75" customHeight="1" x14ac:dyDescent="0.2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</row>
    <row r="941" spans="1:28" ht="12.75" customHeight="1" x14ac:dyDescent="0.2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</row>
    <row r="942" spans="1:28" ht="12.75" customHeight="1" x14ac:dyDescent="0.2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</row>
    <row r="943" spans="1:28" ht="12.75" customHeight="1" x14ac:dyDescent="0.2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</row>
    <row r="944" spans="1:28" ht="12.75" customHeight="1" x14ac:dyDescent="0.2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</row>
    <row r="945" spans="1:28" ht="12.75" customHeight="1" x14ac:dyDescent="0.2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</row>
    <row r="946" spans="1:28" ht="12.75" customHeight="1" x14ac:dyDescent="0.2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</row>
    <row r="947" spans="1:28" ht="12.75" customHeight="1" x14ac:dyDescent="0.2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</row>
    <row r="948" spans="1:28" ht="12.75" customHeight="1" x14ac:dyDescent="0.2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</row>
    <row r="949" spans="1:28" ht="12.75" customHeight="1" x14ac:dyDescent="0.2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</row>
    <row r="950" spans="1:28" ht="12.75" customHeight="1" x14ac:dyDescent="0.2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</row>
    <row r="951" spans="1:28" ht="12.75" customHeight="1" x14ac:dyDescent="0.2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</row>
    <row r="952" spans="1:28" ht="12.75" customHeight="1" x14ac:dyDescent="0.2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</row>
    <row r="953" spans="1:28" ht="12.75" customHeight="1" x14ac:dyDescent="0.2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</row>
    <row r="954" spans="1:28" ht="12.75" customHeight="1" x14ac:dyDescent="0.2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</row>
    <row r="955" spans="1:28" ht="12.75" customHeight="1" x14ac:dyDescent="0.2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</row>
    <row r="956" spans="1:28" ht="12.75" customHeight="1" x14ac:dyDescent="0.2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</row>
    <row r="957" spans="1:28" ht="12.75" customHeight="1" x14ac:dyDescent="0.2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</row>
    <row r="958" spans="1:28" ht="12.75" customHeight="1" x14ac:dyDescent="0.2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</row>
    <row r="959" spans="1:28" ht="12.75" customHeight="1" x14ac:dyDescent="0.2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</row>
    <row r="960" spans="1:28" ht="12.75" customHeight="1" x14ac:dyDescent="0.2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</row>
    <row r="961" spans="1:28" ht="12.75" customHeight="1" x14ac:dyDescent="0.2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</row>
    <row r="962" spans="1:28" ht="12.75" customHeight="1" x14ac:dyDescent="0.2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</row>
    <row r="963" spans="1:28" ht="12.75" customHeight="1" x14ac:dyDescent="0.2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</row>
    <row r="964" spans="1:28" ht="12.75" customHeight="1" x14ac:dyDescent="0.2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</row>
    <row r="965" spans="1:28" ht="12.75" customHeight="1" x14ac:dyDescent="0.2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</row>
    <row r="966" spans="1:28" ht="12.75" customHeight="1" x14ac:dyDescent="0.2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</row>
    <row r="967" spans="1:28" ht="12.75" customHeight="1" x14ac:dyDescent="0.2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</row>
    <row r="968" spans="1:28" ht="12.75" customHeight="1" x14ac:dyDescent="0.2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</row>
    <row r="969" spans="1:28" ht="12.75" customHeight="1" x14ac:dyDescent="0.2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</row>
    <row r="970" spans="1:28" ht="12.75" customHeight="1" x14ac:dyDescent="0.2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</row>
    <row r="971" spans="1:28" ht="12.75" customHeight="1" x14ac:dyDescent="0.2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</row>
    <row r="972" spans="1:28" ht="12.75" customHeight="1" x14ac:dyDescent="0.2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</row>
    <row r="973" spans="1:28" ht="12.75" customHeight="1" x14ac:dyDescent="0.2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</row>
    <row r="974" spans="1:28" ht="12.75" customHeight="1" x14ac:dyDescent="0.2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</row>
    <row r="975" spans="1:28" ht="12.75" customHeight="1" x14ac:dyDescent="0.2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</row>
    <row r="976" spans="1:28" ht="12.75" customHeight="1" x14ac:dyDescent="0.2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</row>
    <row r="977" spans="1:28" ht="12.75" customHeight="1" x14ac:dyDescent="0.2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</row>
    <row r="978" spans="1:28" ht="12.75" customHeight="1" x14ac:dyDescent="0.2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</row>
    <row r="979" spans="1:28" ht="12.75" customHeight="1" x14ac:dyDescent="0.2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</row>
    <row r="980" spans="1:28" ht="12.75" customHeight="1" x14ac:dyDescent="0.2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</row>
    <row r="981" spans="1:28" ht="12.75" customHeight="1" x14ac:dyDescent="0.2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</row>
    <row r="982" spans="1:28" ht="12.75" customHeight="1" x14ac:dyDescent="0.2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</row>
    <row r="983" spans="1:28" ht="12.75" customHeight="1" x14ac:dyDescent="0.2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</row>
    <row r="984" spans="1:28" ht="12.75" customHeight="1" x14ac:dyDescent="0.2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</row>
    <row r="985" spans="1:28" ht="12.75" customHeight="1" x14ac:dyDescent="0.2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</row>
    <row r="986" spans="1:28" ht="12.75" customHeight="1" x14ac:dyDescent="0.2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</row>
    <row r="987" spans="1:28" ht="12.75" customHeight="1" x14ac:dyDescent="0.2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</row>
    <row r="988" spans="1:28" ht="12.75" customHeight="1" x14ac:dyDescent="0.2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</row>
    <row r="989" spans="1:28" ht="12.75" customHeight="1" x14ac:dyDescent="0.2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</row>
    <row r="990" spans="1:28" ht="12.75" customHeight="1" x14ac:dyDescent="0.2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</row>
    <row r="991" spans="1:28" ht="12.75" customHeight="1" x14ac:dyDescent="0.2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</row>
    <row r="992" spans="1:28" ht="12.75" customHeight="1" x14ac:dyDescent="0.2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</row>
    <row r="993" spans="1:28" ht="12.75" customHeight="1" x14ac:dyDescent="0.2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</row>
    <row r="994" spans="1:28" ht="12.75" customHeight="1" x14ac:dyDescent="0.2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</row>
    <row r="995" spans="1:28" ht="12.75" customHeight="1" x14ac:dyDescent="0.2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</row>
    <row r="996" spans="1:28" ht="12.75" customHeight="1" x14ac:dyDescent="0.2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</row>
    <row r="997" spans="1:28" ht="12.75" customHeight="1" x14ac:dyDescent="0.2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</row>
    <row r="998" spans="1:28" ht="12.75" customHeight="1" x14ac:dyDescent="0.2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</row>
    <row r="999" spans="1:28" ht="12.75" customHeight="1" x14ac:dyDescent="0.2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  <c r="AA999" s="44"/>
      <c r="AB999" s="44"/>
    </row>
    <row r="1000" spans="1:28" ht="12.75" customHeight="1" x14ac:dyDescent="0.2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  <c r="AA1000" s="44"/>
      <c r="AB1000" s="44"/>
    </row>
  </sheetData>
  <mergeCells count="34">
    <mergeCell ref="T10:U10"/>
    <mergeCell ref="A44:O44"/>
    <mergeCell ref="A45:G46"/>
    <mergeCell ref="H4:I4"/>
    <mergeCell ref="J4:K4"/>
    <mergeCell ref="B5:C5"/>
    <mergeCell ref="A6:Q6"/>
    <mergeCell ref="A7:Q7"/>
    <mergeCell ref="A10:S10"/>
    <mergeCell ref="A13:S13"/>
    <mergeCell ref="T13:U13"/>
    <mergeCell ref="A14:S14"/>
    <mergeCell ref="T14:U14"/>
    <mergeCell ref="A21:U21"/>
    <mergeCell ref="AF4:AG4"/>
    <mergeCell ref="AH4:AI4"/>
    <mergeCell ref="AJ4:AK4"/>
    <mergeCell ref="B1:AE1"/>
    <mergeCell ref="B2:AE2"/>
    <mergeCell ref="A3:Q3"/>
    <mergeCell ref="R3:S3"/>
    <mergeCell ref="T3:U3"/>
    <mergeCell ref="D4:E4"/>
    <mergeCell ref="F4:G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</mergeCells>
  <pageMargins left="0.7" right="0.7" top="0.75" bottom="0.75" header="0" footer="0"/>
  <pageSetup paperSize="8" fitToHeight="0" orientation="landscape"/>
  <headerFooter>
    <oddFooter>&amp;C&amp;F&amp;R&amp;P 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Wskaźniki</vt:lpstr>
      <vt:lpstr>Wskaźniki!Z_C5DD3700_FBD6_4E28_8DFC_86D0685B2B22_.wvu.Rows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tlozinski</dc:creator>
  <cp:lastModifiedBy>Justyna Bujak</cp:lastModifiedBy>
  <dcterms:created xsi:type="dcterms:W3CDTF">2007-08-21T07:34:46Z</dcterms:created>
  <dcterms:modified xsi:type="dcterms:W3CDTF">2022-09-01T06:00:36Z</dcterms:modified>
</cp:coreProperties>
</file>